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93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<sst xmlns="http://schemas.openxmlformats.org/spreadsheetml/2006/main" count="523" uniqueCount="307">
  <si>
    <t>1.</t>
  </si>
  <si>
    <t>Реконструкция очистных сооружений водопровода с водозабором из р. Ловать (ОСВ) с использованием нанотехнологий по очистке воды):</t>
  </si>
  <si>
    <t>-проектные работы;</t>
  </si>
  <si>
    <t>МП «Водоканал»</t>
  </si>
  <si>
    <t>Доведение качества очищенной воды до нормативов СаНПиН по показателям цветности мутности. Рациональное использование водных ресурсов. Прекращение сброса промывных вод в р. Ловать.</t>
  </si>
  <si>
    <t>2.</t>
  </si>
  <si>
    <t>Завершение строительства электролизной станции по производству гипохлорита натрия (приобретение и монтаж оборудования, пуско-наладочные работы)</t>
  </si>
  <si>
    <t>20000,0</t>
  </si>
  <si>
    <t xml:space="preserve">Использование наиболее безопасного метода обеззараживания питьевой воды. Отказ от доставки хлора из г. Волгограда. </t>
  </si>
  <si>
    <t>3.</t>
  </si>
  <si>
    <t xml:space="preserve"> Реконструкция биологических очистных сооружений канализации:</t>
  </si>
  <si>
    <t>4.</t>
  </si>
  <si>
    <t>8500,0</t>
  </si>
  <si>
    <t>Доведение качества очищенных сточных вод, сбрасываемых в водный объект, до нормативов, установленных Водным Кодексом РФ.</t>
  </si>
  <si>
    <t>5.</t>
  </si>
  <si>
    <t>3000,0</t>
  </si>
  <si>
    <t>Прекращение сброса в водные объекты неочищенных канализационных стоков от жилых домов и производственных объектов.</t>
  </si>
  <si>
    <t>1</t>
  </si>
  <si>
    <t>2</t>
  </si>
  <si>
    <t>3</t>
  </si>
  <si>
    <t>4</t>
  </si>
  <si>
    <t>5</t>
  </si>
  <si>
    <t>6.</t>
  </si>
  <si>
    <t>7.</t>
  </si>
  <si>
    <t>6063,0</t>
  </si>
  <si>
    <t>8.</t>
  </si>
  <si>
    <t>9.</t>
  </si>
  <si>
    <t xml:space="preserve">7500,0 </t>
  </si>
  <si>
    <t>10.</t>
  </si>
  <si>
    <t>Повышение надежности работы систем водоотведения. Недопущение дефицита оказываемых  услуг водоотведения. Возможность подключения новых абонентов к системе централизованного водоотведения. Предотвращение подтопления канализационными стоками прилегающей территории. Предупреждение ухудшения санитарно-эпидемиологической обстановки.</t>
  </si>
  <si>
    <t>11.</t>
  </si>
  <si>
    <t>12.</t>
  </si>
  <si>
    <t>13.</t>
  </si>
  <si>
    <t>14.</t>
  </si>
  <si>
    <t>15.</t>
  </si>
  <si>
    <t>Повышение надежности работы систем водоотведения. Недопущение дефицита оказываемых  услуг водоотведения. Возможность подключения новых абонентов к системе централизованного водоотведения. Предотвращение подтопления канализационными стоками прилегающей территории. Предупреждение ухудшения санитарно-эпидемиологической обстановки</t>
  </si>
  <si>
    <t>№ п/п</t>
  </si>
  <si>
    <t xml:space="preserve">Наименование систем коммунальной инфраструктуры, мероприятий (объектов строительства, реконструкции). </t>
  </si>
  <si>
    <t>Необходимый объём финансирования в 2010-2017 годах тыс.руб</t>
  </si>
  <si>
    <t>Предприятие коммунального комплекса, ответственное за реализацию.</t>
  </si>
  <si>
    <t>Ожидаемый результат, эффект.</t>
  </si>
  <si>
    <t>I</t>
  </si>
  <si>
    <t xml:space="preserve">Мероприятия по развитию теплоснабжения на объектах МУП "Тепловые сети", всего </t>
  </si>
  <si>
    <t>МУП                 "Тепловые сети"</t>
  </si>
  <si>
    <t>Оптимизация системы теплоснабжения, всего</t>
  </si>
  <si>
    <t>1.1</t>
  </si>
  <si>
    <t>Оптимизация системы теплоснабжения Северо-Восточного района с закрытием угольных котельных №№ 12, 25, а также газовой котельной № 18 с осуществлением строительства новой блочно-модульной котельной (БМК) с переключением к ней нагрузок закрываемых котельных</t>
  </si>
  <si>
    <t>Повышение надежности и качества  теплоснабжения социальнозначимых объектов города;                                                                                                                                                                          снижение выбросов: сажи на 13,02 т/год, диоксида серы 4,076 т/год;                                                        снижение темпа роста тарифа на тепловую энергию в результате исключения эксплуатационных расходов закрываемых угольных котельных № 12, 25 из бюджета предприятия</t>
  </si>
  <si>
    <t>1.2</t>
  </si>
  <si>
    <t>Модернизация котельной № 15 с переключением  нагрузок котельной № 7</t>
  </si>
  <si>
    <t>1.2.1</t>
  </si>
  <si>
    <t xml:space="preserve"> I этап - модернизация котельной № 15</t>
  </si>
  <si>
    <t xml:space="preserve">Создание развитой коммунальной инфраструктуры жилого района Северный,                                                                                                              Создание резерва мощности после подключения перспективных абонентов при строительстве жилья в квартале №6.
Оптимизация нагрузок на основное оборудование котельной № 15. 
 Снижение выбросов в атмосферу, улучшение экологической обстановки в жилом районе в результате закрытия котельной № 7                                                          Уменьшение себестоимости вырабатываемой  
теплоэнергии                                                                                                                                                  </t>
  </si>
  <si>
    <t>1.2.2</t>
  </si>
  <si>
    <t>II этап - строительство т/трассы с закрытием котельной № 7 и переключением нагрузок на котельную № 15</t>
  </si>
  <si>
    <t>1.3</t>
  </si>
  <si>
    <t xml:space="preserve">Перевод 4-х трубных систем теплоснабжения котельных №№ 3, 4, 5, 8, 11, 17 на двухтрубные системы с монтажом в тепловых пунктах абонентов индивидуальных пунктов приготовления горячей воды. </t>
  </si>
  <si>
    <t xml:space="preserve">Повышение надежности и качества  теплоснабжения;                                                                                      Снижение эксплуатационных расходов предприятия за счет исключения расходов на эксплуатацию сетей ГВС (имеющих  износ более 60%), отсутствия потерь в сетях ГВС;                                                                                                                                                                 </t>
  </si>
  <si>
    <t>1.4</t>
  </si>
  <si>
    <t>Оснащение электродвигателей питательных насосов  котельных №№ 1, 4, 5, 8, 11 и насосов ГВС кот.№ 11, 7, ЦТП-2 системами частотного регулирования(СЧР)  .</t>
  </si>
  <si>
    <t xml:space="preserve">Снижение удельного потребления эл.энергии на еденицу выпускаемой продукции;                                                                                                                           Повышение надежности эл.оборудования, снижение аварийности, продление срока эксплуатации котельного оборудования;                                                                                          Рациональное использование энергореурсов;                                                                                                                        </t>
  </si>
  <si>
    <t>Реконструкция котельных, всего</t>
  </si>
  <si>
    <t xml:space="preserve"> 2.1</t>
  </si>
  <si>
    <t>Замена котлоагрегатов</t>
  </si>
  <si>
    <t xml:space="preserve">Повышение надежности оборудования, выработавшего свой ресурс на опасном производственном объекте, обеспечивающем теплоэнергией социально-значимые объекты. </t>
  </si>
  <si>
    <t xml:space="preserve"> - котельная №1 (ст.№1;№2)</t>
  </si>
  <si>
    <t xml:space="preserve"> - котельная №3 (ст.№2;№3;№4)</t>
  </si>
  <si>
    <t xml:space="preserve"> - котельная №4 (ст.№2)</t>
  </si>
  <si>
    <t xml:space="preserve"> - котельная №8 (ст. №1;№2)</t>
  </si>
  <si>
    <t xml:space="preserve"> - котельная №11 (ст.№2;№3)</t>
  </si>
  <si>
    <t xml:space="preserve"> - котельная №15 (ст.№2)</t>
  </si>
  <si>
    <t xml:space="preserve"> - котельная №10 (ст.№1;№2)</t>
  </si>
  <si>
    <t xml:space="preserve"> - котельная №16 (ст.№2)</t>
  </si>
  <si>
    <t>2.2.</t>
  </si>
  <si>
    <t>Замена вспомогательного оборудования</t>
  </si>
  <si>
    <t>Замена блока подогревателей сетевой воды БПСВ (на котельных №№ 1; 3;4;5;8;11)</t>
  </si>
  <si>
    <t xml:space="preserve">Замена Na-катионитового фильтра  (на котельных №№ 1; 3;8)                                                  </t>
  </si>
  <si>
    <t>Замена деаэраторного бака ГВС (котельная№5)</t>
  </si>
  <si>
    <t>Замена деаэраторного бака, деаэрационной колонки и регулирующих клапанов КБУГВ-100 (ЦТП-2)</t>
  </si>
  <si>
    <t>Замена баков-аккумуляторов V=200м3  ст.№1 (ЦТП №2)  V=300м3 (котельная №11)</t>
  </si>
  <si>
    <t>Правила технической эксплуатации тепловых энергоустановок.</t>
  </si>
  <si>
    <t>2.3.</t>
  </si>
  <si>
    <t xml:space="preserve"> Замена газового оборудования, КИПиА, режимно-наладочные работы котлоагрегатов  (на котельных №№ 4; 5;15;17)</t>
  </si>
  <si>
    <t>Правила безопасности систем газораспределения и газопотребления  ПБ 12-529-03 п.5.9.8.</t>
  </si>
  <si>
    <t>2.4.</t>
  </si>
  <si>
    <t>Оснащение котельной №16 и ЦТП-2 водоподготовительной установкой ВПУ</t>
  </si>
  <si>
    <t>2.5.</t>
  </si>
  <si>
    <t>Монтаж редукционной установки РУ-40 (на котельных №№ 4; 5;8)</t>
  </si>
  <si>
    <t>Правила технической эксплуатации тепловых энергоустановок. Предписание Государственного инспектора Управления Ростехнодзора по Псковской области</t>
  </si>
  <si>
    <t>2.6.</t>
  </si>
  <si>
    <t xml:space="preserve">Установка приборного учёта </t>
  </si>
  <si>
    <t>В соответствии с Правилами учёта тепловой энергии и теплоносителя</t>
  </si>
  <si>
    <t xml:space="preserve">Проектирование и монтаж узлов учета  тепловой энергии  (на котельных №№ 1;7; 8;15;11;16;17)     </t>
  </si>
  <si>
    <t>Оснащение котлов технологическими узлами учёта пара (на котельных №№ 1;4;5;8;11;15)</t>
  </si>
  <si>
    <t>Оснащение котлов технологическими узлами учёта газа (на котельная №15)</t>
  </si>
  <si>
    <t>2.7.</t>
  </si>
  <si>
    <t>Оборудование котельной системой контроля воздуха по содержанию в нем СО и СН4 (котельная №1)</t>
  </si>
  <si>
    <t>Предписание Государственного инспектора Управления Ростехнадзора по Псковской области</t>
  </si>
  <si>
    <t>Реконструкция тепловых сетей с целью перехода на бесканальную прокладку с использованием труб в ППУ-изоляции</t>
  </si>
  <si>
    <t>Котельной № 1</t>
  </si>
  <si>
    <t xml:space="preserve">Снижение теплопотерь в теплосетях до 8%.                                                                                   Снижение затрат на капитальный ремонт теплосетей и практически на 100% на техническое их обслуживание.                                                                                                       Увеличение срока эксплуатации за счет герметичности конструкции прокладки теплосетей до 30 лет и более.                                                                                                                     </t>
  </si>
  <si>
    <t>Котельной № 2</t>
  </si>
  <si>
    <t>Котельной № 2 кв.27-41</t>
  </si>
  <si>
    <t>Котельной № 3</t>
  </si>
  <si>
    <t>Котельной № 4</t>
  </si>
  <si>
    <t>Котельной № 5</t>
  </si>
  <si>
    <t>Котельной №7</t>
  </si>
  <si>
    <t>Котельной №8</t>
  </si>
  <si>
    <t>Котельной №11</t>
  </si>
  <si>
    <t>Котельной №15</t>
  </si>
  <si>
    <t>Котельной №16</t>
  </si>
  <si>
    <t>Котельной №17</t>
  </si>
  <si>
    <t>т/сети от пункта учета ЗАО "ЗЭТО"</t>
  </si>
  <si>
    <t>т/сети от ОАО "Зернопродукт"</t>
  </si>
  <si>
    <t>I.  РАЗВИТИЕ СИСТЕМЫ ЭЛЕКТРОСНАБЖЕНИЯ</t>
  </si>
  <si>
    <t>Развитие источников питания</t>
  </si>
  <si>
    <t>Организации, осуществляющие электроснабжение города</t>
  </si>
  <si>
    <t>Повышение качества электроснабжения города, обеспечение надежности электроснабжения населения и окружающей среды</t>
  </si>
  <si>
    <t>Реконструкция подстанции 110/6 кВ №206</t>
  </si>
  <si>
    <t>Реконструкция подстанции 110/10 кВ №348</t>
  </si>
  <si>
    <t>Реконструкция подстанции110/6 кВ №70</t>
  </si>
  <si>
    <t>Реконструкция подстанции 110/6 кВ №157</t>
  </si>
  <si>
    <t>1.5</t>
  </si>
  <si>
    <t>Реконструкция подстанциии 110/10 кВ №130</t>
  </si>
  <si>
    <t>1.6</t>
  </si>
  <si>
    <t>Строительство распределительных пунктов (РП) 2 шт. в районе Сергиевской Слободы, Северного микрорайона</t>
  </si>
  <si>
    <t>1.7</t>
  </si>
  <si>
    <t xml:space="preserve">Реконструкция системы электроснабжения Заречного, Центрального районов города в связи с увеличением электропотребления и большим износом существующих кабельных линий:                                                                                               а) прокладка КЛ-10кВ марки АСБ-10 сечением 3х240 кв.мм. от ПС 110/6 кВ "Реостат" до РП-6 общей протяженностью 1300 м., присоединяемая мощность 2000 кВ.,                     б) прокладка КЛ-10 кВ марки АСБ-10 сечением 3ч240 кв.мм. От  ПС 110/8 "Реостат" до ТП-235 общей протяженностью 300 м., присоединяемая мощность 2000 кВт                     </t>
  </si>
  <si>
    <t>Планируется в 2009 году</t>
  </si>
  <si>
    <t>1.8</t>
  </si>
  <si>
    <t>Разработка схемы и переключение существующих РП-2,3,4,5,6,13,3,6 на напряжение 10кВ</t>
  </si>
  <si>
    <t>1.9</t>
  </si>
  <si>
    <t>Строительство ВЛ-110 кВ ПС №70-ПС №348 с реконструкцией ОРУ -110кВ на обеих подстанциях</t>
  </si>
  <si>
    <t>1.10</t>
  </si>
  <si>
    <t>Замена кабельных линий 6/10 кВ, находящихся в неудовлетворительном состоянии в объеме 23 км</t>
  </si>
  <si>
    <t>Итого по источникам питания</t>
  </si>
  <si>
    <t>II. Развитие сети уличного освещения</t>
  </si>
  <si>
    <t>2.1</t>
  </si>
  <si>
    <t>ул.М.Жукова (от д.16 к.1 до ул. Новосокольнической)</t>
  </si>
  <si>
    <t>2.2</t>
  </si>
  <si>
    <t>ул. Дворецкая (от ул.Ставского до ул.М.Жукова)</t>
  </si>
  <si>
    <t>2.3</t>
  </si>
  <si>
    <t>ул. Горицкая (от ул. Пограничная до границы городской черты)</t>
  </si>
  <si>
    <t>2.4</t>
  </si>
  <si>
    <t>ул. З-й Ударной Армии- ул. Гражданская (от ул.Дьяконова до ул.Вокзальная)</t>
  </si>
  <si>
    <t>2.5</t>
  </si>
  <si>
    <t>ул.Малышева (от ж.д. переезда до ул.Литейная)</t>
  </si>
  <si>
    <t>2.6</t>
  </si>
  <si>
    <t>пр.Октябрьский (между домами 116,118,118 к.1)</t>
  </si>
  <si>
    <t>2.7</t>
  </si>
  <si>
    <t>проспект Гагарина (сквер Карцево)</t>
  </si>
  <si>
    <t>2.8</t>
  </si>
  <si>
    <t>ул. Пескарева</t>
  </si>
  <si>
    <t>2.9</t>
  </si>
  <si>
    <t xml:space="preserve">ул. Званная </t>
  </si>
  <si>
    <t>2.10</t>
  </si>
  <si>
    <t>ул. Ботаническая</t>
  </si>
  <si>
    <t>2.11</t>
  </si>
  <si>
    <t>пер.Ботанический</t>
  </si>
  <si>
    <t>2.12</t>
  </si>
  <si>
    <t>пер.Новый</t>
  </si>
  <si>
    <t>2.13</t>
  </si>
  <si>
    <t>ул. Торфобрикетная</t>
  </si>
  <si>
    <t>2.14</t>
  </si>
  <si>
    <t>ул. Весны</t>
  </si>
  <si>
    <t>2.15</t>
  </si>
  <si>
    <t>ул.В.Новикова</t>
  </si>
  <si>
    <t>2.16</t>
  </si>
  <si>
    <t>ул.Речная</t>
  </si>
  <si>
    <t>2.17</t>
  </si>
  <si>
    <t>ул. Продольная</t>
  </si>
  <si>
    <t>2.18</t>
  </si>
  <si>
    <t>пр.Октябрьский (от АЗС до въезда в город)</t>
  </si>
  <si>
    <t>2.19</t>
  </si>
  <si>
    <t>ул.Дружбы (от ул.Дьяконова до ВРНУ)</t>
  </si>
  <si>
    <t>2.20</t>
  </si>
  <si>
    <t>ул.Дьяконова (от ул.3-й Ударной Армии до ул.Дружбы)</t>
  </si>
  <si>
    <t>2.21</t>
  </si>
  <si>
    <t>ул.Запрудная (от ул. Революционная до ул.Пархоменко)</t>
  </si>
  <si>
    <t>2.22</t>
  </si>
  <si>
    <t>ул.Половская</t>
  </si>
  <si>
    <t>2.23</t>
  </si>
  <si>
    <t>наб.Рябики</t>
  </si>
  <si>
    <t>2.24</t>
  </si>
  <si>
    <t>ул.Водная</t>
  </si>
  <si>
    <t>2.25</t>
  </si>
  <si>
    <t>ул. Рабочий поселок-Мелиораторов (продолжение ул. Дальняя)</t>
  </si>
  <si>
    <t>Итого по развитию сети уличного освещения</t>
  </si>
  <si>
    <t>Всего</t>
  </si>
  <si>
    <t xml:space="preserve"> II. МЕРОПРИЯТИЯ ПО РАЗВИТИЮ СИСТЕМЫ УТИЛИЗАЦИИ ТБО</t>
  </si>
  <si>
    <t>Разработка генеральной схемы санитарной очистки города</t>
  </si>
  <si>
    <t>МУ "УЖКХ г. Великие Луки" Проведение конкурса</t>
  </si>
  <si>
    <t>улучшение санитарного состояния и экологической ситуации</t>
  </si>
  <si>
    <t>Разработка проекта рекульльтивации существующего полигона ТБО</t>
  </si>
  <si>
    <t>улучшение экологической ситуации</t>
  </si>
  <si>
    <t>Проведение рекультивации полигона ТБО</t>
  </si>
  <si>
    <t>Строительство нового полигона ТБО с проведением гос.экспертизы после корректировки проекта</t>
  </si>
  <si>
    <t>Соблюдение требований санитарного и экологического законодательств</t>
  </si>
  <si>
    <t>Итого по развитию системы утилизации ТБО</t>
  </si>
  <si>
    <t xml:space="preserve"> III. МЕРОПРИЯТИЯ ПО РАЗВИТИЮ СИСТЕМЫ ЛИВНЕВОЙ КАНАЛИЗАЦИИ</t>
  </si>
  <si>
    <t>Разработка проекта ливневой канализации города с устройством очистных сооружений на выпусках</t>
  </si>
  <si>
    <t>улучшение водоотведения и экологической ситуации</t>
  </si>
  <si>
    <t>Ежегодная прочистка магистральных водоотводных канав и малых рек</t>
  </si>
  <si>
    <t>Итого по развитию системы ливневой канализации</t>
  </si>
  <si>
    <t>IV. МЕРОПРИЯТИЯ ПО РАЗВИТИЮ СИСТЕМЫ ГАЗОСНАБЖЕНИЯ ГОРОДА ВЕЛИКИЕ ЛУКИ</t>
  </si>
  <si>
    <t>Проектирование и строительство газопровода низкого давления ул. Заслонова от существующего газопровода к перспективному строительству жилых домов по ул. Заслонова-ул. Герцена с реконструкцией существующей ГРПШ</t>
  </si>
  <si>
    <t>Организации, осуществляющие газоснабжение города</t>
  </si>
  <si>
    <t>Улучшение качества населения</t>
  </si>
  <si>
    <t>Проектирование и строительство магистрального газопровода низкого давления для газификации жилых домов района "Северный микрорайон" (муниципальный жилфонд) с закольцовкой ГНД по ул. Фабричная и частного сектора (ГРПШ).</t>
  </si>
  <si>
    <t>Проектирование и строительство распределительного газопровода высокого давления по ул.Молодежная (муниципальный жил.фонд) и районам частного сектора "Зяблище", "Черковище", "Рабочий поселок" от пос. Трубичино на район ПМК с устройством ГРПШ-4шт. и строительством газопровода низкого давления.</t>
  </si>
  <si>
    <t>Проектирование и строительство уличного газопровода ГНД с подключением от существующего района "Услуга" (муниципальный жил.фонд)</t>
  </si>
  <si>
    <t>Проектирование и строительство распределительного газопровода (ГВД) по пр-ту Октябрьский от существующего газопровода (ГВД) "Никулинский сад" с устройством ГРПШ и строительством газопровода низкого давления (муниципальный жил. фонд)</t>
  </si>
  <si>
    <t>6</t>
  </si>
  <si>
    <t>Проектирование и строительство распределительного (ГВД) по ул. Пограничная ж/домов №1, №3  для муниципального жил.фонда  и домов частного сектора</t>
  </si>
  <si>
    <t>7</t>
  </si>
  <si>
    <t>Проектирование и строительство уличного газопровода (ГНД) района "Центральное" с подключением от существующего газопровода (муниципальный жил.фод)</t>
  </si>
  <si>
    <t>8</t>
  </si>
  <si>
    <t>Проектирование и строительство уличного газопровода (ГНД) района "Жилсервис" с подключением от существующего газопровода (муниципальный жил.фонд)</t>
  </si>
  <si>
    <t>9</t>
  </si>
  <si>
    <t>Проектирование и строительство уличного газопровода (ГНД) района "Южный микрорайон"(муниципальный жил.фонд)</t>
  </si>
  <si>
    <t>10</t>
  </si>
  <si>
    <t>Проектирование и строительство уличного газопровода (ГНД) к жилым домам района "Радист" (муниципальный жил.фонд)</t>
  </si>
  <si>
    <t>11</t>
  </si>
  <si>
    <t>Проектирование и строительство уличных газопроводов высокого давления по районам частного сектора г. Великие Луки с устройством ГРПШ, ШРП, по объектам:</t>
  </si>
  <si>
    <t>11.1.</t>
  </si>
  <si>
    <t>ул.Мебельная, ул.Маяковского, пр.Мебельный, пр.Маяковского ( необходимо строительство ГВД, ШРП)</t>
  </si>
  <si>
    <t>11.2</t>
  </si>
  <si>
    <t>ул. Молодогвардейцев, ул. Русакова, пр. Попова, ул. Тургенева, пер. Летный, пр. Сурикова, ул. Восточная, пер. Портовый , пер. Молодогвардейцев ( район "Божно") (необходимо строительство ГВД, ШРП)</t>
  </si>
  <si>
    <t>11.3</t>
  </si>
  <si>
    <t>Пр. Нагорный , наб. Новослободская, пр. Высокий, ул. Водная, пр. Сплавной, ул. Жукова, ул.Высокая, наб. Рябики (необходимо строительство ГВД, ШРП)</t>
  </si>
  <si>
    <t>11.4</t>
  </si>
  <si>
    <t>ул.Сизова, ул.9 Января, пр. Артиллеристов (необходимо строительство ГВД, ШРП)</t>
  </si>
  <si>
    <t>11.5</t>
  </si>
  <si>
    <t>ул.Лазавицкая, ул.Белинского, ул.Горького, ул.Болотная, ул. Островского , ул.Песочная, пр.Песочный, пр. Бородинский, наб. Лазавицкая, ул. Зенцовская, пр.Зенцовский. (Требуется строительство ГВД, ШРП).</t>
  </si>
  <si>
    <t>11.6</t>
  </si>
  <si>
    <t>ул.Торфобрикетная, ул.Горицкая, ул.Ботаническая, ул.Званная, ул. Весны, ул.Васи Новикова, ул. Беловежская, ул. Речная, пер. Ботанический (необходимо строительство ГВД, ШРП)</t>
  </si>
  <si>
    <t>11.7</t>
  </si>
  <si>
    <t>ул. 3-ей Ударной Армии, ул. Проектная, пер. Проектный, ул.Чехова, ул.Карцево, ул.Колхозная, пер.Колхозный, ул.Полярная, ул. Новогаражная</t>
  </si>
  <si>
    <t>11.8</t>
  </si>
  <si>
    <t>ул. Луговая (муниципальный жил.фонд) и частный сектор ул.Луговая, ул. Горицкая с подключением от проектируемого газопровода ГВД второго ввода в г. Великие Луки</t>
  </si>
  <si>
    <t>11.9</t>
  </si>
  <si>
    <t>ул.Молочная горка, ул.Новосокольническая-частный сектор с подключением от проектируемого газопровода ГВД второго ввода в г. Великие Луки (необходимо строительство ГВД,  ШРП)</t>
  </si>
  <si>
    <t>11.10</t>
  </si>
  <si>
    <t>ул. Туристов- частный сектор (необходимо строительство ГВД, ШРП)</t>
  </si>
  <si>
    <t>Итого по системе газоснабжения</t>
  </si>
  <si>
    <t>1. Мероприятия по развитию системы коммунального водоснабжения и водоотведения города</t>
  </si>
  <si>
    <t>3.  Развитие системы электроснабжения</t>
  </si>
  <si>
    <t xml:space="preserve">2. Мероприятия по развитию системы теплоснабжения </t>
  </si>
  <si>
    <t>Организации, осуществляю-
щие газоснабжение города</t>
  </si>
  <si>
    <t>Улучшение качества обслуживания населения</t>
  </si>
  <si>
    <t>ВСЕГО</t>
  </si>
  <si>
    <t>Предприятие коммунального комплекса, ответственное за реализацию</t>
  </si>
  <si>
    <t>Улучшение санитарного состояния и экологической ситуации</t>
  </si>
  <si>
    <t>Улучшение экологической ситуации</t>
  </si>
  <si>
    <t>Улучшение водоотведения и экологической ситуации</t>
  </si>
  <si>
    <t>Необходимый объём финансирования в 2009-2016 годах тыс.руб</t>
  </si>
  <si>
    <t>ПЕРЕЧЕНЬ
мероприятий (объектов строительства, реконструкции)
Программы комплексного развития систем коммунальной инфраструктуры 
города Великие Луки на 2009-2016 годы</t>
  </si>
  <si>
    <t>Повышение надежности и качества  теплоснабжения социальнозначимых объектов города;                                                                                                                                                                          снижение выбросов: сажи на 13,02 т/год, диоксида серы 4,076 т/год;                                                        
снижение темпа роста тарифа на тепловую энергию в результате исключения эксплуатационных расходов закрываемых угольных котельных № 12, 25 из бюджета предприятия</t>
  </si>
  <si>
    <t xml:space="preserve">Снижение удельного потребления эл.энергии на еденицу выпускаемой продукции;                                                                                                                           Повышение надежности эл.оборудования, снижение аварийности, продление срока эксплуатации котельного оборудования;                                                                                          Рациональное использование энергореурсов                                                                                                                      </t>
  </si>
  <si>
    <t xml:space="preserve">МУ "УЖКХ г. Великие Луки" </t>
  </si>
  <si>
    <t>Проведение конкурса</t>
  </si>
  <si>
    <t xml:space="preserve">Организации, осуществляю-
щие </t>
  </si>
  <si>
    <t>электроснаб-</t>
  </si>
  <si>
    <t>жение города</t>
  </si>
  <si>
    <t>ИТОГО по развитию системы коммунального водоснабжения и водоотведения города</t>
  </si>
  <si>
    <t xml:space="preserve">ИТОГО  по развитию системы теплоснабжения </t>
  </si>
  <si>
    <t>Развитие сети уличного освещения (строительство новых линий уличного освещения)</t>
  </si>
  <si>
    <t xml:space="preserve">Повышение качества электроснабжения города, обеспечение надежности электроснабжения организаций и населения </t>
  </si>
  <si>
    <t>ИТОГО по развитию системы электроснабжения</t>
  </si>
  <si>
    <t>4. Мероприятия по развитию системы газоснабжения города Великие Луки</t>
  </si>
  <si>
    <t xml:space="preserve">ИТОГО по развитию системы газоснабжения </t>
  </si>
  <si>
    <t xml:space="preserve"> 5. Мероприятия по развитию системы ливневой канализации</t>
  </si>
  <si>
    <t xml:space="preserve"> 6. Мероприятия по развитию системы утилизации ТБО</t>
  </si>
  <si>
    <t>ИТОГО по развитию системы ливневой канализации</t>
  </si>
  <si>
    <t>ИТОГО по развитию системы утилизации ТБО</t>
  </si>
  <si>
    <r>
      <t>Перекладка участка кольцевого водовода Д=500мм полиэтиленовыми трубами Д</t>
    </r>
    <r>
      <rPr>
        <b/>
        <vertAlign val="subscript"/>
        <sz val="10"/>
        <rFont val="Arial"/>
        <family val="2"/>
      </rPr>
      <t>н</t>
    </r>
    <r>
      <rPr>
        <b/>
        <sz val="10"/>
        <rFont val="Arial"/>
        <family val="2"/>
      </rPr>
      <t xml:space="preserve">=400мм по ул. Сопецкой от ул. Холмской протяженностью 510м                                                                                            </t>
    </r>
  </si>
  <si>
    <r>
      <t>Перекладка участка кольцевого водовода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=600мм полиэтиленовыми трубами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 от ВОС (от ВК-2 до ВК-4) L=843м.</t>
    </r>
  </si>
  <si>
    <r>
      <t>Реконструкция участка напорного коллектора канализации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от РНС-3 по ул. Дружбы L=156м</t>
    </r>
  </si>
  <si>
    <r>
      <t>Реконструкция участка напорного коллектора канализации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от РНС-1 по ул. Мурманской L=130м.</t>
    </r>
  </si>
  <si>
    <r>
      <t>Перекладка участка напорного коллектора канализации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от РНС-2 L=310м.</t>
    </r>
  </si>
  <si>
    <r>
      <t>Реконструкция участка напорного коллектора канализацииД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от РНС-2 по ул. Сопецкой – ул. Полиграфистов L=930м</t>
    </r>
  </si>
  <si>
    <r>
      <t>Реконструкция участка напорного коллектора канализации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от РНС -3 по ул. Дружбы L=160м (продолжение)</t>
    </r>
  </si>
  <si>
    <r>
      <t xml:space="preserve">Реконструкция системы электроснабжения Заречного, Центрального районов города в связи с увеличением электропотребления и большим износом существующих кабельных линий:                                                                                               </t>
    </r>
    <r>
      <rPr>
        <i/>
        <sz val="10"/>
        <color indexed="8"/>
        <rFont val="Arial"/>
        <family val="2"/>
      </rPr>
      <t xml:space="preserve">а) прокладка КЛ-10кВ марки АСБ-10 сечением 3х240 кв.мм. от ПС 110/6 кВ "Реостат" до РП-6 общей протяженностью 1300 м., присоединяемая мощность 2000 кВ                  
б) прокладка КЛ-10 кВ марки АСБ-10 сечением 3ч240 кв.мм. От  ПС 110/8 "Реостат" до ТП-235 общей протяженностью 300 м., присоединяемая мощность 2000 кВт                     </t>
    </r>
  </si>
  <si>
    <t>Реконструкция тепловых сетей с целью перехода на бесканальную прокладку с использованием труб в пенополиуретановой изоляции</t>
  </si>
  <si>
    <t>13260,0</t>
  </si>
  <si>
    <t>12740,0</t>
  </si>
  <si>
    <t>Обеспечение качества очистки сточных вод перед сбросом в р. Ловать в соответствии с требованиями Водного Кодекса РФ и Закона об охране окружающей природной среды. Сокращение затрат на очистку стоков и содержание очистных сооружений.</t>
  </si>
  <si>
    <t>3500,0</t>
  </si>
  <si>
    <t>Повышение надежности работы систем водоотведения. Недопущение дефицита оказываемых  услуг водоотведения. Предотвращение подтопления канализационными стоками прилегающей территории. Предупреждение ухудшения сан.-эпид. обстановки.</t>
  </si>
  <si>
    <t xml:space="preserve">Повышение надежности работы систем водоснабжения. Обеспечение подачи воды для целей хозяйственно-питьевого водоснабжения, отвечающей требованиям СанПиН и недопущение дефицита оказываемых услуг водоснабжения. 
Возможность подключения новых абонентов к системе централизованного водоснабжения </t>
  </si>
  <si>
    <t>предпроектные проработки (исследования на опытной установке);</t>
  </si>
  <si>
    <r>
      <t>Реконструкция участка напорного коллектора канализации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от РНС-1 по ул. Мурманской L=290м (в районе БОСК)</t>
    </r>
  </si>
  <si>
    <t xml:space="preserve"> - проектные работы;</t>
  </si>
  <si>
    <t xml:space="preserve"> -реконструкция систем аэрации в аэротенках;</t>
  </si>
  <si>
    <t xml:space="preserve"> -реконструкция 2-х первичных отстойников с целью использования их для усреднения стоков;</t>
  </si>
  <si>
    <t xml:space="preserve"> -модернизация электроснабжения воздуходувной станции с заменой воздуходувок на менее энергоемкие и оснащением электродвигателей воздуходувных агрегатов системой частотного преобразования;</t>
  </si>
  <si>
    <t xml:space="preserve"> -приобретение и установка приборов учета сточных вод</t>
  </si>
  <si>
    <t xml:space="preserve"> - котельная №10 (ст.№2)</t>
  </si>
  <si>
    <t>Замена бака аккумулятора V=300м3 (котельная №11)</t>
  </si>
  <si>
    <t>Приложение №1
к Программе комплексного развития систем коммунальной инфраструктуры 
города Великие Луки на 2009-2016г.г.</t>
  </si>
  <si>
    <t xml:space="preserve">  -реконструкция с применением ультрофильтрующего оборудования (начало  работ)</t>
  </si>
  <si>
    <t xml:space="preserve">Наименование систем коммунальной инфраструктуры, мероприятий (объектов строительства, реконструкции) </t>
  </si>
  <si>
    <t>Ожидаемый результат, эффект</t>
  </si>
  <si>
    <t>Капитальный ремонт очистных сооружений биологической очистки хоз-бытовых сточных вод  по ул. Молодежной в г. Великие Луки</t>
  </si>
  <si>
    <t>Капитальный ремонт самотечного коллектора для МП "Водоканал" в г. Великие Луки (капитальный ремонт канализационнх сетей по ул. Шевченко- Есенина)</t>
  </si>
  <si>
    <t>Реконструкция насосных станций канализации: НСК-4, РНС-10, РНС-3 с заменой устаревшего насосного оборудования на насосы марки «Иртыш»</t>
  </si>
  <si>
    <r>
      <t>Капитальный ремонт части кольцевого водовода 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>=500мм по ул. Дружба от ул. Гоголя до ул. Пескарева с использованием п/э труб Д=500мм L=739м (вынос с территории микрорайонов №1,5)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</si>
</sst>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3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center"/>
    </xf>
    <xf numFmtId="43" fontId="4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43" fontId="5" fillId="0" borderId="1" xfId="18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43" fontId="5" fillId="0" borderId="2" xfId="18" applyFont="1" applyBorder="1" applyAlignment="1">
      <alignment vertical="center"/>
    </xf>
    <xf numFmtId="0" fontId="2" fillId="0" borderId="2" xfId="0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49" fontId="5" fillId="0" borderId="3" xfId="0" applyNumberFormat="1" applyFont="1" applyFill="1" applyBorder="1" applyAlignment="1">
      <alignment vertical="top" wrapText="1"/>
    </xf>
    <xf numFmtId="43" fontId="5" fillId="0" borderId="3" xfId="18" applyFont="1" applyBorder="1" applyAlignment="1">
      <alignment vertical="top"/>
    </xf>
    <xf numFmtId="0" fontId="2" fillId="0" borderId="3" xfId="0" applyFont="1" applyBorder="1" applyAlignment="1">
      <alignment/>
    </xf>
    <xf numFmtId="49" fontId="5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3" fontId="5" fillId="0" borderId="1" xfId="18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top"/>
    </xf>
    <xf numFmtId="43" fontId="5" fillId="0" borderId="1" xfId="18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3" fontId="2" fillId="0" borderId="1" xfId="18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center"/>
    </xf>
    <xf numFmtId="43" fontId="3" fillId="3" borderId="1" xfId="18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3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5" fillId="0" borderId="1" xfId="1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5" fillId="0" borderId="1" xfId="18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3" fontId="3" fillId="0" borderId="1" xfId="18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wrapText="1"/>
    </xf>
    <xf numFmtId="43" fontId="4" fillId="3" borderId="1" xfId="18" applyFont="1" applyFill="1" applyBorder="1" applyAlignment="1">
      <alignment vertical="center"/>
    </xf>
    <xf numFmtId="0" fontId="4" fillId="3" borderId="1" xfId="0" applyFont="1" applyFill="1" applyBorder="1" applyAlignment="1">
      <alignment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168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8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7" xfId="0" applyFont="1" applyBorder="1" applyAlignment="1">
      <alignment/>
    </xf>
    <xf numFmtId="0" fontId="11" fillId="0" borderId="4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/>
    </xf>
    <xf numFmtId="0" fontId="11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/>
    </xf>
    <xf numFmtId="0" fontId="13" fillId="0" borderId="1" xfId="0" applyFont="1" applyBorder="1" applyAlignment="1">
      <alignment horizontal="center" vertical="top" wrapText="1"/>
    </xf>
    <xf numFmtId="168" fontId="13" fillId="0" borderId="5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68" fontId="14" fillId="0" borderId="5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0" fillId="0" borderId="8" xfId="0" applyFont="1" applyBorder="1" applyAlignment="1">
      <alignment/>
    </xf>
    <xf numFmtId="49" fontId="10" fillId="0" borderId="3" xfId="0" applyNumberFormat="1" applyFont="1" applyBorder="1" applyAlignment="1">
      <alignment horizontal="center" vertical="top"/>
    </xf>
    <xf numFmtId="0" fontId="11" fillId="0" borderId="9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6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43" fontId="16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11" fillId="0" borderId="6" xfId="18" applyNumberFormat="1" applyFont="1" applyBorder="1" applyAlignment="1">
      <alignment horizontal="center" vertical="top"/>
    </xf>
    <xf numFmtId="0" fontId="11" fillId="0" borderId="3" xfId="18" applyNumberFormat="1" applyFont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 wrapText="1"/>
    </xf>
    <xf numFmtId="0" fontId="10" fillId="0" borderId="5" xfId="18" applyNumberFormat="1" applyFont="1" applyBorder="1" applyAlignment="1">
      <alignment horizontal="center" vertical="top"/>
    </xf>
    <xf numFmtId="0" fontId="10" fillId="0" borderId="1" xfId="18" applyNumberFormat="1" applyFont="1" applyBorder="1" applyAlignment="1">
      <alignment horizontal="center" vertical="top"/>
    </xf>
    <xf numFmtId="0" fontId="10" fillId="0" borderId="11" xfId="18" applyNumberFormat="1" applyFont="1" applyBorder="1" applyAlignment="1">
      <alignment horizontal="center" vertical="top"/>
    </xf>
    <xf numFmtId="0" fontId="10" fillId="0" borderId="5" xfId="18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/>
    </xf>
    <xf numFmtId="0" fontId="13" fillId="0" borderId="5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3" fontId="9" fillId="0" borderId="1" xfId="0" applyNumberFormat="1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horizontal="center" vertical="top" wrapText="1"/>
    </xf>
    <xf numFmtId="2" fontId="8" fillId="0" borderId="5" xfId="18" applyNumberFormat="1" applyFont="1" applyFill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0" fillId="0" borderId="5" xfId="18" applyNumberFormat="1" applyFont="1" applyFill="1" applyBorder="1" applyAlignment="1">
      <alignment horizontal="center" vertical="top" wrapText="1"/>
    </xf>
    <xf numFmtId="2" fontId="11" fillId="0" borderId="5" xfId="18" applyNumberFormat="1" applyFont="1" applyFill="1" applyBorder="1" applyAlignment="1">
      <alignment horizontal="center" vertical="top" wrapText="1"/>
    </xf>
    <xf numFmtId="2" fontId="8" fillId="0" borderId="5" xfId="18" applyNumberFormat="1" applyFont="1" applyFill="1" applyBorder="1" applyAlignment="1">
      <alignment horizontal="center" vertical="top"/>
    </xf>
    <xf numFmtId="2" fontId="11" fillId="0" borderId="5" xfId="18" applyNumberFormat="1" applyFont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6" fillId="0" borderId="9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5.125" style="83" customWidth="1"/>
    <col min="2" max="2" width="53.875" style="83" customWidth="1"/>
    <col min="3" max="3" width="19.875" style="83" customWidth="1"/>
    <col min="4" max="4" width="18.625" style="83" customWidth="1"/>
    <col min="5" max="5" width="44.00390625" style="83" customWidth="1"/>
    <col min="6" max="16384" width="9.125" style="83" customWidth="1"/>
  </cols>
  <sheetData>
    <row r="1" ht="52.5" customHeight="1">
      <c r="E1" s="84" t="s">
        <v>299</v>
      </c>
    </row>
    <row r="2" spans="1:5" ht="53.25" customHeight="1">
      <c r="A2" s="233" t="s">
        <v>256</v>
      </c>
      <c r="B2" s="233"/>
      <c r="C2" s="233"/>
      <c r="D2" s="233"/>
      <c r="E2" s="233"/>
    </row>
    <row r="3" spans="1:5" ht="12.75" customHeight="1">
      <c r="A3" s="203" t="s">
        <v>36</v>
      </c>
      <c r="B3" s="218" t="s">
        <v>301</v>
      </c>
      <c r="C3" s="218" t="s">
        <v>255</v>
      </c>
      <c r="D3" s="218" t="s">
        <v>251</v>
      </c>
      <c r="E3" s="218" t="s">
        <v>302</v>
      </c>
    </row>
    <row r="4" spans="1:5" ht="12.75">
      <c r="A4" s="191"/>
      <c r="B4" s="219"/>
      <c r="C4" s="219"/>
      <c r="D4" s="219"/>
      <c r="E4" s="219"/>
    </row>
    <row r="5" spans="1:5" ht="53.25" customHeight="1">
      <c r="A5" s="192"/>
      <c r="B5" s="220"/>
      <c r="C5" s="220"/>
      <c r="D5" s="220"/>
      <c r="E5" s="220"/>
    </row>
    <row r="6" spans="1:5" ht="13.5" customHeight="1">
      <c r="A6" s="212" t="s">
        <v>245</v>
      </c>
      <c r="B6" s="201"/>
      <c r="C6" s="201"/>
      <c r="D6" s="201"/>
      <c r="E6" s="202"/>
    </row>
    <row r="7" spans="1:5" ht="39" customHeight="1">
      <c r="A7" s="226" t="s">
        <v>0</v>
      </c>
      <c r="B7" s="86" t="s">
        <v>1</v>
      </c>
      <c r="C7" s="229" t="s">
        <v>284</v>
      </c>
      <c r="D7" s="87" t="s">
        <v>3</v>
      </c>
      <c r="E7" s="232" t="s">
        <v>4</v>
      </c>
    </row>
    <row r="8" spans="1:5" ht="27" customHeight="1">
      <c r="A8" s="227"/>
      <c r="B8" s="88" t="s">
        <v>290</v>
      </c>
      <c r="C8" s="230"/>
      <c r="D8" s="88"/>
      <c r="E8" s="232"/>
    </row>
    <row r="9" spans="1:5" ht="12.75" customHeight="1">
      <c r="A9" s="227"/>
      <c r="B9" s="88" t="s">
        <v>2</v>
      </c>
      <c r="C9" s="230"/>
      <c r="D9" s="88"/>
      <c r="E9" s="232"/>
    </row>
    <row r="10" spans="1:5" ht="24.75" customHeight="1">
      <c r="A10" s="228"/>
      <c r="B10" s="90" t="s">
        <v>300</v>
      </c>
      <c r="C10" s="231"/>
      <c r="D10" s="88"/>
      <c r="E10" s="232"/>
    </row>
    <row r="11" spans="1:5" ht="27" customHeight="1">
      <c r="A11" s="209" t="s">
        <v>5</v>
      </c>
      <c r="B11" s="185" t="s">
        <v>10</v>
      </c>
      <c r="C11" s="204" t="s">
        <v>285</v>
      </c>
      <c r="D11" s="207"/>
      <c r="E11" s="208" t="s">
        <v>286</v>
      </c>
    </row>
    <row r="12" spans="1:5" ht="13.5" customHeight="1">
      <c r="A12" s="210"/>
      <c r="B12" s="184" t="s">
        <v>292</v>
      </c>
      <c r="C12" s="205"/>
      <c r="D12" s="207"/>
      <c r="E12" s="208"/>
    </row>
    <row r="13" spans="1:5" ht="13.5" customHeight="1">
      <c r="A13" s="210"/>
      <c r="B13" s="184" t="s">
        <v>293</v>
      </c>
      <c r="C13" s="205"/>
      <c r="D13" s="207"/>
      <c r="E13" s="208"/>
    </row>
    <row r="14" spans="1:5" ht="27" customHeight="1">
      <c r="A14" s="210"/>
      <c r="B14" s="184" t="s">
        <v>294</v>
      </c>
      <c r="C14" s="205"/>
      <c r="D14" s="207"/>
      <c r="E14" s="208"/>
    </row>
    <row r="15" spans="1:5" ht="51" customHeight="1">
      <c r="A15" s="210"/>
      <c r="B15" s="184" t="s">
        <v>295</v>
      </c>
      <c r="C15" s="205"/>
      <c r="D15" s="207"/>
      <c r="E15" s="208"/>
    </row>
    <row r="16" spans="1:5" ht="12.75" customHeight="1">
      <c r="A16" s="211"/>
      <c r="B16" s="184" t="s">
        <v>296</v>
      </c>
      <c r="C16" s="206"/>
      <c r="D16" s="207"/>
      <c r="E16" s="208"/>
    </row>
    <row r="17" spans="1:5" ht="39.75" customHeight="1">
      <c r="A17" s="180" t="s">
        <v>9</v>
      </c>
      <c r="B17" s="92" t="s">
        <v>6</v>
      </c>
      <c r="C17" s="89" t="s">
        <v>7</v>
      </c>
      <c r="D17" s="90"/>
      <c r="E17" s="96" t="s">
        <v>8</v>
      </c>
    </row>
    <row r="18" spans="1:5" ht="39.75" customHeight="1">
      <c r="A18" s="176" t="s">
        <v>11</v>
      </c>
      <c r="B18" s="86" t="s">
        <v>303</v>
      </c>
      <c r="C18" s="186" t="s">
        <v>12</v>
      </c>
      <c r="D18" s="88"/>
      <c r="E18" s="96" t="s">
        <v>13</v>
      </c>
    </row>
    <row r="19" spans="1:5" ht="39" customHeight="1">
      <c r="A19" s="179" t="s">
        <v>14</v>
      </c>
      <c r="B19" s="86" t="s">
        <v>304</v>
      </c>
      <c r="C19" s="186" t="s">
        <v>15</v>
      </c>
      <c r="D19" s="88"/>
      <c r="E19" s="96" t="s">
        <v>16</v>
      </c>
    </row>
    <row r="20" spans="1:5" ht="89.25" customHeight="1">
      <c r="A20" s="179" t="s">
        <v>22</v>
      </c>
      <c r="B20" s="86" t="s">
        <v>305</v>
      </c>
      <c r="C20" s="186" t="s">
        <v>287</v>
      </c>
      <c r="D20" s="88"/>
      <c r="E20" s="96" t="s">
        <v>288</v>
      </c>
    </row>
    <row r="21" spans="1:5" ht="42" customHeight="1">
      <c r="A21" s="147" t="s">
        <v>23</v>
      </c>
      <c r="B21" s="92" t="s">
        <v>275</v>
      </c>
      <c r="C21" s="85" t="s">
        <v>24</v>
      </c>
      <c r="D21" s="181"/>
      <c r="E21" s="224" t="s">
        <v>289</v>
      </c>
    </row>
    <row r="22" spans="1:5" ht="42" customHeight="1">
      <c r="A22" s="147" t="s">
        <v>25</v>
      </c>
      <c r="B22" s="86" t="s">
        <v>276</v>
      </c>
      <c r="C22" s="186" t="s">
        <v>24</v>
      </c>
      <c r="D22" s="181"/>
      <c r="E22" s="225"/>
    </row>
    <row r="23" spans="1:5" ht="54.75" customHeight="1">
      <c r="A23" s="180" t="s">
        <v>26</v>
      </c>
      <c r="B23" s="92" t="s">
        <v>306</v>
      </c>
      <c r="C23" s="85" t="s">
        <v>27</v>
      </c>
      <c r="D23" s="181"/>
      <c r="E23" s="225"/>
    </row>
    <row r="24" spans="1:5" ht="27" customHeight="1">
      <c r="A24" s="178" t="s">
        <v>28</v>
      </c>
      <c r="B24" s="92" t="s">
        <v>277</v>
      </c>
      <c r="C24" s="85">
        <v>1445.8</v>
      </c>
      <c r="D24" s="181"/>
      <c r="E24" s="221" t="s">
        <v>29</v>
      </c>
    </row>
    <row r="25" spans="1:5" ht="39.75" customHeight="1">
      <c r="A25" s="177" t="s">
        <v>30</v>
      </c>
      <c r="B25" s="86" t="s">
        <v>278</v>
      </c>
      <c r="C25" s="85">
        <v>1801.2</v>
      </c>
      <c r="D25" s="181"/>
      <c r="E25" s="222"/>
    </row>
    <row r="26" spans="1:5" ht="49.5" customHeight="1">
      <c r="A26" s="147" t="s">
        <v>31</v>
      </c>
      <c r="B26" s="92" t="s">
        <v>279</v>
      </c>
      <c r="C26" s="85">
        <v>2025.4</v>
      </c>
      <c r="D26" s="182"/>
      <c r="E26" s="223"/>
    </row>
    <row r="27" spans="1:5" ht="39.75" customHeight="1">
      <c r="A27" s="147" t="s">
        <v>32</v>
      </c>
      <c r="B27" s="92" t="s">
        <v>280</v>
      </c>
      <c r="C27" s="85">
        <v>6100</v>
      </c>
      <c r="D27" s="181"/>
      <c r="E27" s="224" t="s">
        <v>29</v>
      </c>
    </row>
    <row r="28" spans="1:5" ht="79.5" customHeight="1">
      <c r="A28" s="147" t="s">
        <v>33</v>
      </c>
      <c r="B28" s="92" t="s">
        <v>291</v>
      </c>
      <c r="C28" s="85">
        <v>2700</v>
      </c>
      <c r="D28" s="181"/>
      <c r="E28" s="225"/>
    </row>
    <row r="29" spans="1:5" ht="115.5" customHeight="1">
      <c r="A29" s="147" t="s">
        <v>34</v>
      </c>
      <c r="B29" s="92" t="s">
        <v>281</v>
      </c>
      <c r="C29" s="85">
        <v>1481.6</v>
      </c>
      <c r="D29" s="182"/>
      <c r="E29" s="187" t="s">
        <v>35</v>
      </c>
    </row>
    <row r="30" spans="1:5" ht="33.75" customHeight="1">
      <c r="A30" s="188"/>
      <c r="B30" s="139" t="s">
        <v>264</v>
      </c>
      <c r="C30" s="175">
        <f>C7+C11+C17+C18+C19+C20+C21+C22+C23+C24+C25+C26+C27+C28+C29</f>
        <v>96180</v>
      </c>
      <c r="D30" s="188"/>
      <c r="E30" s="188"/>
    </row>
    <row r="31" spans="1:5" ht="171" customHeight="1">
      <c r="A31" s="183"/>
      <c r="B31" s="189"/>
      <c r="C31" s="190"/>
      <c r="D31" s="183"/>
      <c r="E31" s="183"/>
    </row>
    <row r="32" spans="1:5" ht="15.75" customHeight="1">
      <c r="A32" s="199" t="s">
        <v>247</v>
      </c>
      <c r="B32" s="199"/>
      <c r="C32" s="199"/>
      <c r="D32" s="199"/>
      <c r="E32" s="199"/>
    </row>
    <row r="33" spans="1:5" ht="14.25" customHeight="1">
      <c r="A33" s="93">
        <v>1</v>
      </c>
      <c r="B33" s="92" t="s">
        <v>44</v>
      </c>
      <c r="C33" s="150">
        <f>C34+C35+C38+C39</f>
        <v>183904.38000000003</v>
      </c>
      <c r="D33" s="216" t="s">
        <v>43</v>
      </c>
      <c r="E33" s="94"/>
    </row>
    <row r="34" spans="1:5" ht="131.25" customHeight="1">
      <c r="A34" s="95" t="s">
        <v>45</v>
      </c>
      <c r="B34" s="96" t="s">
        <v>46</v>
      </c>
      <c r="C34" s="154">
        <v>43092.79</v>
      </c>
      <c r="D34" s="217"/>
      <c r="E34" s="97" t="s">
        <v>257</v>
      </c>
    </row>
    <row r="35" spans="1:5" ht="25.5">
      <c r="A35" s="95" t="s">
        <v>48</v>
      </c>
      <c r="B35" s="98" t="s">
        <v>49</v>
      </c>
      <c r="C35" s="155">
        <f>C36+C37</f>
        <v>49548.91</v>
      </c>
      <c r="D35" s="99"/>
      <c r="E35" s="100"/>
    </row>
    <row r="36" spans="1:5" ht="12.75">
      <c r="A36" s="144" t="s">
        <v>50</v>
      </c>
      <c r="B36" s="142" t="s">
        <v>51</v>
      </c>
      <c r="C36" s="151">
        <f>16630+16703.21</f>
        <v>33333.21</v>
      </c>
      <c r="D36" s="140"/>
      <c r="E36" s="200" t="s">
        <v>52</v>
      </c>
    </row>
    <row r="37" spans="1:5" ht="147" customHeight="1">
      <c r="A37" s="101" t="s">
        <v>53</v>
      </c>
      <c r="B37" s="143" t="s">
        <v>54</v>
      </c>
      <c r="C37" s="152">
        <v>16215.7</v>
      </c>
      <c r="D37" s="140"/>
      <c r="E37" s="200"/>
    </row>
    <row r="38" spans="1:5" ht="89.25">
      <c r="A38" s="141" t="s">
        <v>55</v>
      </c>
      <c r="B38" s="90" t="s">
        <v>56</v>
      </c>
      <c r="C38" s="156">
        <v>76070.89</v>
      </c>
      <c r="D38" s="122"/>
      <c r="E38" s="97" t="s">
        <v>57</v>
      </c>
    </row>
    <row r="39" spans="1:5" ht="78.75" customHeight="1">
      <c r="A39" s="102" t="s">
        <v>58</v>
      </c>
      <c r="B39" s="98" t="s">
        <v>59</v>
      </c>
      <c r="C39" s="157">
        <f>6377.19+8814.6</f>
        <v>15191.79</v>
      </c>
      <c r="D39" s="103"/>
      <c r="E39" s="104" t="s">
        <v>258</v>
      </c>
    </row>
    <row r="40" spans="1:5" ht="12.75">
      <c r="A40" s="93" t="s">
        <v>18</v>
      </c>
      <c r="B40" s="105" t="s">
        <v>61</v>
      </c>
      <c r="C40" s="168">
        <f>C63+C59+C58+C57+C56+C50+C41</f>
        <v>173002.29998200003</v>
      </c>
      <c r="D40" s="103"/>
      <c r="E40" s="106"/>
    </row>
    <row r="41" spans="1:5" ht="12.75">
      <c r="A41" s="95" t="s">
        <v>62</v>
      </c>
      <c r="B41" s="107" t="s">
        <v>63</v>
      </c>
      <c r="C41" s="169">
        <f>SUM(C42:C49)</f>
        <v>83521.26829200002</v>
      </c>
      <c r="D41" s="108"/>
      <c r="E41" s="234" t="s">
        <v>64</v>
      </c>
    </row>
    <row r="42" spans="1:5" ht="12.75">
      <c r="A42" s="109"/>
      <c r="B42" s="110" t="s">
        <v>65</v>
      </c>
      <c r="C42" s="170">
        <f>(250+9086.49)*1.534</f>
        <v>14322.17566</v>
      </c>
      <c r="D42" s="108"/>
      <c r="E42" s="234"/>
    </row>
    <row r="43" spans="1:5" ht="12.75">
      <c r="A43" s="109"/>
      <c r="B43" s="110" t="s">
        <v>66</v>
      </c>
      <c r="C43" s="170">
        <f>(166.5+3898.86+3202.44)*1.534</f>
        <v>11148.8052</v>
      </c>
      <c r="D43" s="108"/>
      <c r="E43" s="234"/>
    </row>
    <row r="44" spans="1:5" ht="12.75">
      <c r="A44" s="109"/>
      <c r="B44" s="110" t="s">
        <v>67</v>
      </c>
      <c r="C44" s="170">
        <f>7374.8*1.534</f>
        <v>11312.9432</v>
      </c>
      <c r="D44" s="108"/>
      <c r="E44" s="234"/>
    </row>
    <row r="45" spans="1:5" ht="12.75">
      <c r="A45" s="109"/>
      <c r="B45" s="110" t="s">
        <v>68</v>
      </c>
      <c r="C45" s="170">
        <f>(8186.02)*1.534</f>
        <v>12557.35468</v>
      </c>
      <c r="D45" s="108"/>
      <c r="E45" s="234"/>
    </row>
    <row r="46" spans="1:5" ht="12.75">
      <c r="A46" s="109"/>
      <c r="B46" s="110" t="s">
        <v>69</v>
      </c>
      <c r="C46" s="170">
        <f>(11195.46)*1.534</f>
        <v>17173.835639999998</v>
      </c>
      <c r="D46" s="108"/>
      <c r="E46" s="234"/>
    </row>
    <row r="47" spans="1:5" ht="12.75">
      <c r="A47" s="109"/>
      <c r="B47" s="110" t="s">
        <v>70</v>
      </c>
      <c r="C47" s="170">
        <f>25723.628*1.534-26000</f>
        <v>13460.045352000001</v>
      </c>
      <c r="D47" s="108"/>
      <c r="E47" s="234"/>
    </row>
    <row r="48" spans="1:5" ht="12.75">
      <c r="A48" s="109"/>
      <c r="B48" s="110" t="s">
        <v>297</v>
      </c>
      <c r="C48" s="170">
        <v>1773.05</v>
      </c>
      <c r="D48" s="108"/>
      <c r="E48" s="234"/>
    </row>
    <row r="49" spans="1:5" ht="12.75">
      <c r="A49" s="109"/>
      <c r="B49" s="110" t="s">
        <v>72</v>
      </c>
      <c r="C49" s="170">
        <f>1155.84*1.534</f>
        <v>1773.05856</v>
      </c>
      <c r="D49" s="108"/>
      <c r="E49" s="234"/>
    </row>
    <row r="50" spans="1:5" ht="12.75">
      <c r="A50" s="111" t="s">
        <v>73</v>
      </c>
      <c r="B50" s="112" t="s">
        <v>74</v>
      </c>
      <c r="C50" s="171">
        <f>SUM(C51:C55)</f>
        <v>20507.513570000003</v>
      </c>
      <c r="D50" s="113"/>
      <c r="E50" s="234" t="s">
        <v>64</v>
      </c>
    </row>
    <row r="51" spans="1:5" ht="25.5">
      <c r="A51" s="114"/>
      <c r="B51" s="115" t="s">
        <v>75</v>
      </c>
      <c r="C51" s="172">
        <f>(617.16+685.09+760.4+165.21+390.9+165.21+617.16+685.09+751.9+2634.76+760.4)*1.534</f>
        <v>12629.851520000002</v>
      </c>
      <c r="D51" s="113"/>
      <c r="E51" s="234"/>
    </row>
    <row r="52" spans="1:5" ht="25.5">
      <c r="A52" s="114"/>
      <c r="B52" s="115" t="s">
        <v>76</v>
      </c>
      <c r="C52" s="172">
        <f>540.689*1.29*3</f>
        <v>2092.46643</v>
      </c>
      <c r="D52" s="113"/>
      <c r="E52" s="234"/>
    </row>
    <row r="53" spans="1:5" ht="12.75">
      <c r="A53" s="114"/>
      <c r="B53" s="115" t="s">
        <v>77</v>
      </c>
      <c r="C53" s="172">
        <f>1102.32*1.29</f>
        <v>1421.9928</v>
      </c>
      <c r="D53" s="113"/>
      <c r="E53" s="234"/>
    </row>
    <row r="54" spans="1:5" ht="25.5">
      <c r="A54" s="114"/>
      <c r="B54" s="115" t="s">
        <v>78</v>
      </c>
      <c r="C54" s="172">
        <f>1210.23*1.534</f>
        <v>1856.4928200000002</v>
      </c>
      <c r="D54" s="113"/>
      <c r="E54" s="234"/>
    </row>
    <row r="55" spans="1:5" ht="25.5">
      <c r="A55" s="114"/>
      <c r="B55" s="115" t="s">
        <v>298</v>
      </c>
      <c r="C55" s="172">
        <v>2506.71</v>
      </c>
      <c r="D55" s="113"/>
      <c r="E55" s="97" t="s">
        <v>80</v>
      </c>
    </row>
    <row r="56" spans="1:5" ht="42" customHeight="1">
      <c r="A56" s="111" t="s">
        <v>81</v>
      </c>
      <c r="B56" s="116" t="s">
        <v>82</v>
      </c>
      <c r="C56" s="171">
        <f>(2274.64+2295.32+500+4590.64+1728.4+5524.74+6132.46+6337.48+450+2012.64+1502.89)*1.534</f>
        <v>51157.68814</v>
      </c>
      <c r="D56" s="113"/>
      <c r="E56" s="91" t="s">
        <v>83</v>
      </c>
    </row>
    <row r="57" spans="1:5" ht="25.5">
      <c r="A57" s="111" t="s">
        <v>84</v>
      </c>
      <c r="B57" s="116" t="s">
        <v>85</v>
      </c>
      <c r="C57" s="171">
        <f>(263.23+192.4)*1.534</f>
        <v>698.93642</v>
      </c>
      <c r="D57" s="145"/>
      <c r="E57" s="91" t="s">
        <v>80</v>
      </c>
    </row>
    <row r="58" spans="1:5" ht="51">
      <c r="A58" s="111" t="s">
        <v>86</v>
      </c>
      <c r="B58" s="116" t="s">
        <v>87</v>
      </c>
      <c r="C58" s="171">
        <f>(1318.29+963.92+1624.26)*1.534</f>
        <v>5992.52498</v>
      </c>
      <c r="D58" s="113"/>
      <c r="E58" s="91" t="s">
        <v>88</v>
      </c>
    </row>
    <row r="59" spans="1:5" ht="12.75">
      <c r="A59" s="111" t="s">
        <v>89</v>
      </c>
      <c r="B59" s="112" t="s">
        <v>90</v>
      </c>
      <c r="C59" s="171">
        <f>SUM(C60:C62)</f>
        <v>10766.88522</v>
      </c>
      <c r="D59" s="113"/>
      <c r="E59" s="197" t="s">
        <v>91</v>
      </c>
    </row>
    <row r="60" spans="1:5" ht="25.5">
      <c r="A60" s="111"/>
      <c r="B60" s="117" t="s">
        <v>92</v>
      </c>
      <c r="C60" s="172">
        <f>(387.21+428.1+603.88+209.78+357.82+603.88+209.78+357.82+387.21+173+136.43)*1.534</f>
        <v>5913.43194</v>
      </c>
      <c r="D60" s="118"/>
      <c r="E60" s="197"/>
    </row>
    <row r="61" spans="1:5" ht="25.5">
      <c r="A61" s="111"/>
      <c r="B61" s="117" t="s">
        <v>93</v>
      </c>
      <c r="C61" s="172">
        <f>(326.4+492.84+492.84+258.07+427.62+438.38)*1.534</f>
        <v>3737.0541000000003</v>
      </c>
      <c r="D61" s="118"/>
      <c r="E61" s="197"/>
    </row>
    <row r="62" spans="1:5" ht="25.5">
      <c r="A62" s="111"/>
      <c r="B62" s="117" t="s">
        <v>94</v>
      </c>
      <c r="C62" s="172">
        <f>727.77*1.534</f>
        <v>1116.39918</v>
      </c>
      <c r="D62" s="118"/>
      <c r="E62" s="197"/>
    </row>
    <row r="63" spans="1:5" ht="38.25">
      <c r="A63" s="111" t="s">
        <v>95</v>
      </c>
      <c r="B63" s="116" t="s">
        <v>96</v>
      </c>
      <c r="C63" s="171">
        <f>233.04*1.534</f>
        <v>357.48336</v>
      </c>
      <c r="D63" s="113"/>
      <c r="E63" s="91" t="s">
        <v>97</v>
      </c>
    </row>
    <row r="64" spans="1:5" ht="38.25" customHeight="1">
      <c r="A64" s="93" t="s">
        <v>19</v>
      </c>
      <c r="B64" s="119" t="s">
        <v>283</v>
      </c>
      <c r="C64" s="173">
        <f>SUM(C65:C78)</f>
        <v>197090.21899999998</v>
      </c>
      <c r="D64" s="120"/>
      <c r="E64" s="121"/>
    </row>
    <row r="65" spans="1:5" ht="12.75">
      <c r="A65" s="95"/>
      <c r="B65" s="146" t="s">
        <v>99</v>
      </c>
      <c r="C65" s="174">
        <v>4414.144</v>
      </c>
      <c r="D65" s="99"/>
      <c r="E65" s="198" t="s">
        <v>100</v>
      </c>
    </row>
    <row r="66" spans="1:5" ht="12.75">
      <c r="A66" s="95"/>
      <c r="B66" s="146" t="s">
        <v>101</v>
      </c>
      <c r="C66" s="174">
        <f>25475.789-4000</f>
        <v>21475.789</v>
      </c>
      <c r="D66" s="99"/>
      <c r="E66" s="198"/>
    </row>
    <row r="67" spans="1:5" ht="12.75">
      <c r="A67" s="95"/>
      <c r="B67" s="146" t="s">
        <v>102</v>
      </c>
      <c r="C67" s="174">
        <f>16244.8</f>
        <v>16244.8</v>
      </c>
      <c r="D67" s="99"/>
      <c r="E67" s="198"/>
    </row>
    <row r="68" spans="1:5" ht="12.75">
      <c r="A68" s="95"/>
      <c r="B68" s="146" t="s">
        <v>103</v>
      </c>
      <c r="C68" s="174">
        <v>10955.132</v>
      </c>
      <c r="D68" s="99"/>
      <c r="E68" s="198"/>
    </row>
    <row r="69" spans="1:5" ht="12.75">
      <c r="A69" s="95"/>
      <c r="B69" s="146" t="s">
        <v>104</v>
      </c>
      <c r="C69" s="174">
        <f>38958.113-4000</f>
        <v>34958.113</v>
      </c>
      <c r="D69" s="99"/>
      <c r="E69" s="198"/>
    </row>
    <row r="70" spans="1:5" ht="12.75">
      <c r="A70" s="95"/>
      <c r="B70" s="146" t="s">
        <v>105</v>
      </c>
      <c r="C70" s="174">
        <f>46885.111-4000</f>
        <v>42885.111</v>
      </c>
      <c r="D70" s="99"/>
      <c r="E70" s="198"/>
    </row>
    <row r="71" spans="1:5" ht="12.75">
      <c r="A71" s="95"/>
      <c r="B71" s="146" t="s">
        <v>106</v>
      </c>
      <c r="C71" s="174">
        <v>3587.342</v>
      </c>
      <c r="D71" s="99"/>
      <c r="E71" s="198"/>
    </row>
    <row r="72" spans="1:5" ht="12.75">
      <c r="A72" s="95"/>
      <c r="B72" s="146" t="s">
        <v>107</v>
      </c>
      <c r="C72" s="174">
        <v>8929.379</v>
      </c>
      <c r="D72" s="99"/>
      <c r="E72" s="198"/>
    </row>
    <row r="73" spans="1:5" ht="12.75">
      <c r="A73" s="95"/>
      <c r="B73" s="146" t="s">
        <v>108</v>
      </c>
      <c r="C73" s="174">
        <v>5327.901</v>
      </c>
      <c r="D73" s="99"/>
      <c r="E73" s="198"/>
    </row>
    <row r="74" spans="1:5" ht="12.75">
      <c r="A74" s="95"/>
      <c r="B74" s="146" t="s">
        <v>109</v>
      </c>
      <c r="C74" s="174">
        <f>36708.856-2000</f>
        <v>34708.856</v>
      </c>
      <c r="D74" s="99"/>
      <c r="E74" s="198"/>
    </row>
    <row r="75" spans="1:5" ht="12.75">
      <c r="A75" s="95"/>
      <c r="B75" s="146" t="s">
        <v>110</v>
      </c>
      <c r="C75" s="174">
        <v>1421.894</v>
      </c>
      <c r="D75" s="99"/>
      <c r="E75" s="198"/>
    </row>
    <row r="76" spans="1:5" ht="12.75">
      <c r="A76" s="95"/>
      <c r="B76" s="146" t="s">
        <v>111</v>
      </c>
      <c r="C76" s="174">
        <v>2711.031</v>
      </c>
      <c r="D76" s="99"/>
      <c r="E76" s="198"/>
    </row>
    <row r="77" spans="1:5" ht="12.75">
      <c r="A77" s="95"/>
      <c r="B77" s="146" t="s">
        <v>112</v>
      </c>
      <c r="C77" s="174">
        <v>5461.052</v>
      </c>
      <c r="D77" s="99"/>
      <c r="E77" s="198"/>
    </row>
    <row r="78" spans="1:5" ht="12.75">
      <c r="A78" s="95"/>
      <c r="B78" s="146" t="s">
        <v>113</v>
      </c>
      <c r="C78" s="174">
        <v>4009.675</v>
      </c>
      <c r="D78" s="122"/>
      <c r="E78" s="198"/>
    </row>
    <row r="79" spans="1:5" ht="31.5" customHeight="1">
      <c r="A79" s="138"/>
      <c r="B79" s="139" t="s">
        <v>265</v>
      </c>
      <c r="C79" s="175">
        <f>C33+C40+C64</f>
        <v>553996.8989820001</v>
      </c>
      <c r="D79" s="149"/>
      <c r="E79" s="149"/>
    </row>
    <row r="80" spans="1:5" ht="19.5" customHeight="1">
      <c r="A80" s="212" t="s">
        <v>246</v>
      </c>
      <c r="B80" s="213"/>
      <c r="C80" s="213"/>
      <c r="D80" s="214"/>
      <c r="E80" s="215"/>
    </row>
    <row r="81" spans="1:5" ht="38.25">
      <c r="A81" s="123">
        <v>1</v>
      </c>
      <c r="B81" s="123" t="s">
        <v>115</v>
      </c>
      <c r="C81" s="124">
        <f>SUM(C82:C91)</f>
        <v>639830</v>
      </c>
      <c r="D81" s="158" t="s">
        <v>261</v>
      </c>
      <c r="E81" s="125" t="s">
        <v>267</v>
      </c>
    </row>
    <row r="82" spans="1:5" ht="12.75">
      <c r="A82" s="126" t="s">
        <v>45</v>
      </c>
      <c r="B82" s="127" t="s">
        <v>118</v>
      </c>
      <c r="C82" s="128">
        <v>208234</v>
      </c>
      <c r="D82" s="159" t="s">
        <v>262</v>
      </c>
      <c r="E82" s="130"/>
    </row>
    <row r="83" spans="1:5" ht="12.75">
      <c r="A83" s="126" t="s">
        <v>48</v>
      </c>
      <c r="B83" s="127" t="s">
        <v>119</v>
      </c>
      <c r="C83" s="128">
        <v>104754</v>
      </c>
      <c r="D83" s="159" t="s">
        <v>263</v>
      </c>
      <c r="E83" s="130"/>
    </row>
    <row r="84" spans="1:5" ht="12.75">
      <c r="A84" s="126" t="s">
        <v>55</v>
      </c>
      <c r="B84" s="127" t="s">
        <v>120</v>
      </c>
      <c r="C84" s="128">
        <v>6110</v>
      </c>
      <c r="D84" s="129"/>
      <c r="E84" s="130"/>
    </row>
    <row r="85" spans="1:5" ht="12.75">
      <c r="A85" s="126" t="s">
        <v>58</v>
      </c>
      <c r="B85" s="127" t="s">
        <v>121</v>
      </c>
      <c r="C85" s="128">
        <v>6656</v>
      </c>
      <c r="D85" s="129"/>
      <c r="E85" s="130"/>
    </row>
    <row r="86" spans="1:5" ht="12.75">
      <c r="A86" s="126" t="s">
        <v>122</v>
      </c>
      <c r="B86" s="127" t="s">
        <v>123</v>
      </c>
      <c r="C86" s="128">
        <v>117156</v>
      </c>
      <c r="D86" s="129"/>
      <c r="E86" s="130"/>
    </row>
    <row r="87" spans="1:5" ht="32.25" customHeight="1">
      <c r="A87" s="126" t="s">
        <v>124</v>
      </c>
      <c r="B87" s="127" t="s">
        <v>125</v>
      </c>
      <c r="C87" s="128">
        <v>7800</v>
      </c>
      <c r="D87" s="129"/>
      <c r="E87" s="130"/>
    </row>
    <row r="88" spans="1:5" ht="162" customHeight="1">
      <c r="A88" s="126" t="s">
        <v>126</v>
      </c>
      <c r="B88" s="127" t="s">
        <v>282</v>
      </c>
      <c r="C88" s="128">
        <v>3220</v>
      </c>
      <c r="D88" s="129"/>
      <c r="E88" s="125" t="s">
        <v>128</v>
      </c>
    </row>
    <row r="89" spans="1:5" ht="30" customHeight="1">
      <c r="A89" s="126" t="s">
        <v>129</v>
      </c>
      <c r="B89" s="127" t="s">
        <v>130</v>
      </c>
      <c r="C89" s="128">
        <v>18200</v>
      </c>
      <c r="D89" s="129"/>
      <c r="E89" s="130"/>
    </row>
    <row r="90" spans="1:5" ht="32.25" customHeight="1">
      <c r="A90" s="126" t="s">
        <v>131</v>
      </c>
      <c r="B90" s="127" t="s">
        <v>132</v>
      </c>
      <c r="C90" s="128">
        <v>122200</v>
      </c>
      <c r="D90" s="129"/>
      <c r="E90" s="130"/>
    </row>
    <row r="91" spans="1:5" ht="42" customHeight="1">
      <c r="A91" s="126" t="s">
        <v>133</v>
      </c>
      <c r="B91" s="127" t="s">
        <v>134</v>
      </c>
      <c r="C91" s="128">
        <v>45500</v>
      </c>
      <c r="D91" s="133"/>
      <c r="E91" s="130"/>
    </row>
    <row r="92" spans="1:5" ht="25.5" customHeight="1">
      <c r="A92" s="123">
        <v>2</v>
      </c>
      <c r="B92" s="123" t="s">
        <v>266</v>
      </c>
      <c r="C92" s="124">
        <f>SUM(C93:C115)</f>
        <v>19897</v>
      </c>
      <c r="D92" s="131" t="s">
        <v>259</v>
      </c>
      <c r="E92" s="80"/>
    </row>
    <row r="93" spans="1:5" ht="25.5" customHeight="1">
      <c r="A93" s="126" t="s">
        <v>137</v>
      </c>
      <c r="B93" s="127" t="s">
        <v>142</v>
      </c>
      <c r="C93" s="132">
        <v>1780</v>
      </c>
      <c r="D93" s="129"/>
      <c r="E93" s="130"/>
    </row>
    <row r="94" spans="1:5" ht="28.5" customHeight="1">
      <c r="A94" s="126" t="s">
        <v>139</v>
      </c>
      <c r="B94" s="127" t="s">
        <v>144</v>
      </c>
      <c r="C94" s="132">
        <v>1084</v>
      </c>
      <c r="D94" s="129"/>
      <c r="E94" s="130"/>
    </row>
    <row r="95" spans="1:5" ht="15.75" customHeight="1">
      <c r="A95" s="126" t="s">
        <v>141</v>
      </c>
      <c r="B95" s="127" t="s">
        <v>146</v>
      </c>
      <c r="C95" s="132">
        <v>774</v>
      </c>
      <c r="D95" s="129"/>
      <c r="E95" s="130"/>
    </row>
    <row r="96" spans="1:5" ht="16.5" customHeight="1">
      <c r="A96" s="126" t="s">
        <v>143</v>
      </c>
      <c r="B96" s="127" t="s">
        <v>148</v>
      </c>
      <c r="C96" s="132">
        <v>174</v>
      </c>
      <c r="D96" s="129"/>
      <c r="E96" s="130"/>
    </row>
    <row r="97" spans="1:5" ht="18" customHeight="1">
      <c r="A97" s="126" t="s">
        <v>145</v>
      </c>
      <c r="B97" s="127" t="s">
        <v>150</v>
      </c>
      <c r="C97" s="132">
        <v>126</v>
      </c>
      <c r="D97" s="129"/>
      <c r="E97" s="130"/>
    </row>
    <row r="98" spans="1:5" ht="15" customHeight="1">
      <c r="A98" s="126" t="s">
        <v>147</v>
      </c>
      <c r="B98" s="127" t="s">
        <v>152</v>
      </c>
      <c r="C98" s="132">
        <v>63</v>
      </c>
      <c r="D98" s="129"/>
      <c r="E98" s="130"/>
    </row>
    <row r="99" spans="1:5" ht="12.75">
      <c r="A99" s="126" t="s">
        <v>149</v>
      </c>
      <c r="B99" s="127" t="s">
        <v>154</v>
      </c>
      <c r="C99" s="132">
        <v>300</v>
      </c>
      <c r="D99" s="129"/>
      <c r="E99" s="130"/>
    </row>
    <row r="100" spans="1:5" ht="12.75">
      <c r="A100" s="126" t="s">
        <v>151</v>
      </c>
      <c r="B100" s="127" t="s">
        <v>156</v>
      </c>
      <c r="C100" s="132">
        <v>780</v>
      </c>
      <c r="D100" s="129"/>
      <c r="E100" s="130"/>
    </row>
    <row r="101" spans="1:5" ht="12.75">
      <c r="A101" s="126" t="s">
        <v>153</v>
      </c>
      <c r="B101" s="127" t="s">
        <v>158</v>
      </c>
      <c r="C101" s="132">
        <v>365</v>
      </c>
      <c r="D101" s="129"/>
      <c r="E101" s="130"/>
    </row>
    <row r="102" spans="1:5" ht="12.75">
      <c r="A102" s="126" t="s">
        <v>155</v>
      </c>
      <c r="B102" s="127" t="s">
        <v>160</v>
      </c>
      <c r="C102" s="132">
        <v>420</v>
      </c>
      <c r="D102" s="129"/>
      <c r="E102" s="130"/>
    </row>
    <row r="103" spans="1:5" ht="12.75">
      <c r="A103" s="126" t="s">
        <v>157</v>
      </c>
      <c r="B103" s="127" t="s">
        <v>162</v>
      </c>
      <c r="C103" s="132">
        <v>1680</v>
      </c>
      <c r="D103" s="129"/>
      <c r="E103" s="130"/>
    </row>
    <row r="104" spans="1:5" ht="12.75">
      <c r="A104" s="126" t="s">
        <v>159</v>
      </c>
      <c r="B104" s="127" t="s">
        <v>164</v>
      </c>
      <c r="C104" s="132">
        <v>1020</v>
      </c>
      <c r="D104" s="129"/>
      <c r="E104" s="130"/>
    </row>
    <row r="105" spans="1:5" ht="12.75">
      <c r="A105" s="126" t="s">
        <v>161</v>
      </c>
      <c r="B105" s="127" t="s">
        <v>166</v>
      </c>
      <c r="C105" s="132">
        <v>1380</v>
      </c>
      <c r="D105" s="129"/>
      <c r="E105" s="130"/>
    </row>
    <row r="106" spans="1:5" ht="18.75" customHeight="1">
      <c r="A106" s="126" t="s">
        <v>163</v>
      </c>
      <c r="B106" s="127" t="s">
        <v>168</v>
      </c>
      <c r="C106" s="132">
        <v>1800</v>
      </c>
      <c r="D106" s="129"/>
      <c r="E106" s="130"/>
    </row>
    <row r="107" spans="1:5" ht="12.75">
      <c r="A107" s="126" t="s">
        <v>165</v>
      </c>
      <c r="B107" s="127" t="s">
        <v>170</v>
      </c>
      <c r="C107" s="132">
        <v>1496</v>
      </c>
      <c r="D107" s="129"/>
      <c r="E107" s="130"/>
    </row>
    <row r="108" spans="1:5" ht="17.25" customHeight="1">
      <c r="A108" s="126" t="s">
        <v>167</v>
      </c>
      <c r="B108" s="127" t="s">
        <v>172</v>
      </c>
      <c r="C108" s="132">
        <v>1420</v>
      </c>
      <c r="D108" s="129"/>
      <c r="E108" s="130"/>
    </row>
    <row r="109" spans="1:5" ht="12.75">
      <c r="A109" s="126" t="s">
        <v>169</v>
      </c>
      <c r="B109" s="127" t="s">
        <v>174</v>
      </c>
      <c r="C109" s="132">
        <v>975</v>
      </c>
      <c r="D109" s="129"/>
      <c r="E109" s="130"/>
    </row>
    <row r="110" spans="1:5" ht="20.25" customHeight="1">
      <c r="A110" s="126" t="s">
        <v>171</v>
      </c>
      <c r="B110" s="127" t="s">
        <v>176</v>
      </c>
      <c r="C110" s="132">
        <v>735</v>
      </c>
      <c r="D110" s="129"/>
      <c r="E110" s="130"/>
    </row>
    <row r="111" spans="1:5" ht="12.75">
      <c r="A111" s="126" t="s">
        <v>173</v>
      </c>
      <c r="B111" s="127" t="s">
        <v>178</v>
      </c>
      <c r="C111" s="132">
        <v>441</v>
      </c>
      <c r="D111" s="129"/>
      <c r="E111" s="130"/>
    </row>
    <row r="112" spans="1:5" ht="20.25" customHeight="1">
      <c r="A112" s="126" t="s">
        <v>175</v>
      </c>
      <c r="B112" s="127" t="s">
        <v>180</v>
      </c>
      <c r="C112" s="132">
        <v>321</v>
      </c>
      <c r="D112" s="129"/>
      <c r="E112" s="130"/>
    </row>
    <row r="113" spans="1:5" ht="15.75" customHeight="1">
      <c r="A113" s="126" t="s">
        <v>177</v>
      </c>
      <c r="B113" s="127" t="s">
        <v>182</v>
      </c>
      <c r="C113" s="132">
        <v>621</v>
      </c>
      <c r="D113" s="129"/>
      <c r="E113" s="130"/>
    </row>
    <row r="114" spans="1:5" ht="24" customHeight="1">
      <c r="A114" s="126" t="s">
        <v>179</v>
      </c>
      <c r="B114" s="127" t="s">
        <v>184</v>
      </c>
      <c r="C114" s="132">
        <v>921</v>
      </c>
      <c r="D114" s="129"/>
      <c r="E114" s="130"/>
    </row>
    <row r="115" spans="1:5" ht="25.5">
      <c r="A115" s="126" t="s">
        <v>181</v>
      </c>
      <c r="B115" s="127" t="s">
        <v>186</v>
      </c>
      <c r="C115" s="132">
        <v>1221</v>
      </c>
      <c r="D115" s="133"/>
      <c r="E115" s="130"/>
    </row>
    <row r="116" spans="1:5" ht="26.25" customHeight="1">
      <c r="A116" s="138"/>
      <c r="B116" s="139" t="s">
        <v>268</v>
      </c>
      <c r="C116" s="153">
        <f>C81+C92</f>
        <v>659727</v>
      </c>
      <c r="D116" s="160"/>
      <c r="E116" s="149"/>
    </row>
    <row r="117" spans="1:5" ht="15">
      <c r="A117" s="212" t="s">
        <v>269</v>
      </c>
      <c r="B117" s="213"/>
      <c r="C117" s="213"/>
      <c r="D117" s="214"/>
      <c r="E117" s="215"/>
    </row>
    <row r="118" spans="1:5" ht="66.75" customHeight="1">
      <c r="A118" s="134" t="s">
        <v>17</v>
      </c>
      <c r="B118" s="135" t="s">
        <v>205</v>
      </c>
      <c r="C118" s="136">
        <v>3700</v>
      </c>
      <c r="D118" s="131" t="s">
        <v>248</v>
      </c>
      <c r="E118" s="130" t="s">
        <v>249</v>
      </c>
    </row>
    <row r="119" spans="1:5" ht="66" customHeight="1">
      <c r="A119" s="134" t="s">
        <v>18</v>
      </c>
      <c r="B119" s="135" t="s">
        <v>208</v>
      </c>
      <c r="C119" s="136">
        <v>26200</v>
      </c>
      <c r="D119" s="129"/>
      <c r="E119" s="130"/>
    </row>
    <row r="120" spans="1:5" ht="78" customHeight="1">
      <c r="A120" s="134" t="s">
        <v>19</v>
      </c>
      <c r="B120" s="135" t="s">
        <v>209</v>
      </c>
      <c r="C120" s="136">
        <v>67000</v>
      </c>
      <c r="D120" s="129"/>
      <c r="E120" s="130"/>
    </row>
    <row r="121" spans="1:5" ht="39" customHeight="1">
      <c r="A121" s="134" t="s">
        <v>20</v>
      </c>
      <c r="B121" s="135" t="s">
        <v>210</v>
      </c>
      <c r="C121" s="136">
        <v>14500</v>
      </c>
      <c r="D121" s="129"/>
      <c r="E121" s="130"/>
    </row>
    <row r="122" spans="1:5" ht="71.25" customHeight="1">
      <c r="A122" s="134" t="s">
        <v>21</v>
      </c>
      <c r="B122" s="135" t="s">
        <v>211</v>
      </c>
      <c r="C122" s="136">
        <v>21000</v>
      </c>
      <c r="D122" s="129"/>
      <c r="E122" s="130"/>
    </row>
    <row r="123" spans="1:5" ht="48.75" customHeight="1">
      <c r="A123" s="134" t="s">
        <v>212</v>
      </c>
      <c r="B123" s="135" t="s">
        <v>213</v>
      </c>
      <c r="C123" s="136">
        <v>9500</v>
      </c>
      <c r="D123" s="129"/>
      <c r="E123" s="130"/>
    </row>
    <row r="124" spans="1:5" ht="56.25" customHeight="1">
      <c r="A124" s="134" t="s">
        <v>214</v>
      </c>
      <c r="B124" s="135" t="s">
        <v>215</v>
      </c>
      <c r="C124" s="136">
        <v>3300</v>
      </c>
      <c r="D124" s="133"/>
      <c r="E124" s="130"/>
    </row>
    <row r="125" spans="1:5" ht="59.25" customHeight="1">
      <c r="A125" s="134" t="s">
        <v>216</v>
      </c>
      <c r="B125" s="135" t="s">
        <v>217</v>
      </c>
      <c r="C125" s="136">
        <v>27200</v>
      </c>
      <c r="D125" s="129"/>
      <c r="E125" s="130"/>
    </row>
    <row r="126" spans="1:5" ht="48" customHeight="1">
      <c r="A126" s="134" t="s">
        <v>218</v>
      </c>
      <c r="B126" s="135" t="s">
        <v>219</v>
      </c>
      <c r="C126" s="136">
        <v>7000</v>
      </c>
      <c r="D126" s="129"/>
      <c r="E126" s="130"/>
    </row>
    <row r="127" spans="1:5" ht="43.5" customHeight="1">
      <c r="A127" s="134" t="s">
        <v>220</v>
      </c>
      <c r="B127" s="135" t="s">
        <v>221</v>
      </c>
      <c r="C127" s="136">
        <v>7200</v>
      </c>
      <c r="D127" s="129"/>
      <c r="E127" s="130"/>
    </row>
    <row r="128" spans="1:5" ht="53.25" customHeight="1">
      <c r="A128" s="134" t="s">
        <v>222</v>
      </c>
      <c r="B128" s="135" t="s">
        <v>223</v>
      </c>
      <c r="C128" s="136">
        <f>SUM(C129:C138)</f>
        <v>26200</v>
      </c>
      <c r="D128" s="129"/>
      <c r="E128" s="130"/>
    </row>
    <row r="129" spans="1:5" ht="28.5" customHeight="1">
      <c r="A129" s="126" t="s">
        <v>224</v>
      </c>
      <c r="B129" s="127" t="s">
        <v>225</v>
      </c>
      <c r="C129" s="132">
        <v>1000</v>
      </c>
      <c r="D129" s="129"/>
      <c r="E129" s="130"/>
    </row>
    <row r="130" spans="1:5" ht="55.5" customHeight="1">
      <c r="A130" s="126" t="s">
        <v>226</v>
      </c>
      <c r="B130" s="127" t="s">
        <v>227</v>
      </c>
      <c r="C130" s="132">
        <v>3500</v>
      </c>
      <c r="D130" s="129"/>
      <c r="E130" s="130"/>
    </row>
    <row r="131" spans="1:5" ht="43.5" customHeight="1">
      <c r="A131" s="126" t="s">
        <v>228</v>
      </c>
      <c r="B131" s="127" t="s">
        <v>229</v>
      </c>
      <c r="C131" s="132">
        <v>3000</v>
      </c>
      <c r="D131" s="129"/>
      <c r="E131" s="130"/>
    </row>
    <row r="132" spans="1:5" ht="28.5" customHeight="1">
      <c r="A132" s="126" t="s">
        <v>230</v>
      </c>
      <c r="B132" s="127" t="s">
        <v>231</v>
      </c>
      <c r="C132" s="132">
        <v>2000</v>
      </c>
      <c r="D132" s="129"/>
      <c r="E132" s="130"/>
    </row>
    <row r="133" spans="1:5" ht="51">
      <c r="A133" s="126" t="s">
        <v>232</v>
      </c>
      <c r="B133" s="127" t="s">
        <v>233</v>
      </c>
      <c r="C133" s="132">
        <v>3000</v>
      </c>
      <c r="D133" s="133"/>
      <c r="E133" s="130"/>
    </row>
    <row r="134" spans="1:5" ht="55.5" customHeight="1">
      <c r="A134" s="126" t="s">
        <v>234</v>
      </c>
      <c r="B134" s="127" t="s">
        <v>235</v>
      </c>
      <c r="C134" s="132">
        <v>2500</v>
      </c>
      <c r="D134" s="129"/>
      <c r="E134" s="130"/>
    </row>
    <row r="135" spans="1:5" ht="44.25" customHeight="1">
      <c r="A135" s="126" t="s">
        <v>236</v>
      </c>
      <c r="B135" s="127" t="s">
        <v>237</v>
      </c>
      <c r="C135" s="132">
        <v>2700</v>
      </c>
      <c r="D135" s="129"/>
      <c r="E135" s="130"/>
    </row>
    <row r="136" spans="1:5" ht="39" customHeight="1">
      <c r="A136" s="126" t="s">
        <v>238</v>
      </c>
      <c r="B136" s="127" t="s">
        <v>239</v>
      </c>
      <c r="C136" s="132">
        <v>4000</v>
      </c>
      <c r="D136" s="129"/>
      <c r="E136" s="130"/>
    </row>
    <row r="137" spans="1:5" ht="52.5" customHeight="1">
      <c r="A137" s="126" t="s">
        <v>240</v>
      </c>
      <c r="B137" s="127" t="s">
        <v>241</v>
      </c>
      <c r="C137" s="132">
        <v>3500</v>
      </c>
      <c r="D137" s="129"/>
      <c r="E137" s="130"/>
    </row>
    <row r="138" spans="1:5" ht="27.75" customHeight="1">
      <c r="A138" s="126" t="s">
        <v>242</v>
      </c>
      <c r="B138" s="127" t="s">
        <v>243</v>
      </c>
      <c r="C138" s="132">
        <v>1000</v>
      </c>
      <c r="D138" s="133"/>
      <c r="E138" s="130"/>
    </row>
    <row r="139" spans="1:5" ht="15">
      <c r="A139" s="138"/>
      <c r="B139" s="139" t="s">
        <v>270</v>
      </c>
      <c r="C139" s="148">
        <f>C118+C119+C120+C121+C122+C123+C124+C125+C126+C127+C128</f>
        <v>212800</v>
      </c>
      <c r="D139" s="149"/>
      <c r="E139" s="149"/>
    </row>
    <row r="140" spans="1:5" ht="15">
      <c r="A140" s="212" t="s">
        <v>271</v>
      </c>
      <c r="B140" s="213"/>
      <c r="C140" s="213"/>
      <c r="D140" s="214"/>
      <c r="E140" s="215"/>
    </row>
    <row r="141" spans="1:5" ht="26.25" customHeight="1">
      <c r="A141" s="134" t="s">
        <v>17</v>
      </c>
      <c r="B141" s="135" t="s">
        <v>200</v>
      </c>
      <c r="C141" s="161">
        <v>5500</v>
      </c>
      <c r="D141" s="131" t="s">
        <v>259</v>
      </c>
      <c r="E141" s="130" t="s">
        <v>254</v>
      </c>
    </row>
    <row r="142" spans="1:5" ht="30">
      <c r="A142" s="147"/>
      <c r="B142" s="139" t="s">
        <v>273</v>
      </c>
      <c r="C142" s="167">
        <f>C141</f>
        <v>5500</v>
      </c>
      <c r="D142" s="166" t="s">
        <v>260</v>
      </c>
      <c r="E142" s="165"/>
    </row>
    <row r="143" spans="1:5" ht="15">
      <c r="A143" s="212" t="s">
        <v>272</v>
      </c>
      <c r="B143" s="213"/>
      <c r="C143" s="213"/>
      <c r="D143" s="214"/>
      <c r="E143" s="215"/>
    </row>
    <row r="144" spans="1:5" ht="24.75" customHeight="1">
      <c r="A144" s="134" t="s">
        <v>17</v>
      </c>
      <c r="B144" s="135" t="s">
        <v>190</v>
      </c>
      <c r="C144" s="136">
        <v>550</v>
      </c>
      <c r="D144" s="131" t="s">
        <v>259</v>
      </c>
      <c r="E144" s="130" t="s">
        <v>252</v>
      </c>
    </row>
    <row r="145" spans="1:5" ht="25.5">
      <c r="A145" s="134" t="s">
        <v>18</v>
      </c>
      <c r="B145" s="135" t="s">
        <v>193</v>
      </c>
      <c r="C145" s="136">
        <v>9000</v>
      </c>
      <c r="D145" s="129" t="s">
        <v>260</v>
      </c>
      <c r="E145" s="130" t="s">
        <v>253</v>
      </c>
    </row>
    <row r="146" spans="1:5" ht="14.25" customHeight="1">
      <c r="A146" s="134" t="s">
        <v>19</v>
      </c>
      <c r="B146" s="135" t="s">
        <v>195</v>
      </c>
      <c r="C146" s="136">
        <v>80000</v>
      </c>
      <c r="D146" s="129"/>
      <c r="E146" s="130" t="s">
        <v>253</v>
      </c>
    </row>
    <row r="147" spans="1:5" ht="26.25" customHeight="1">
      <c r="A147" s="134" t="s">
        <v>20</v>
      </c>
      <c r="B147" s="135" t="s">
        <v>196</v>
      </c>
      <c r="C147" s="136">
        <v>190000</v>
      </c>
      <c r="D147" s="133"/>
      <c r="E147" s="130" t="s">
        <v>197</v>
      </c>
    </row>
    <row r="148" spans="1:5" ht="15">
      <c r="A148" s="138"/>
      <c r="B148" s="139" t="s">
        <v>274</v>
      </c>
      <c r="C148" s="153">
        <f>C144+C145+C146+C147</f>
        <v>279550</v>
      </c>
      <c r="D148" s="149"/>
      <c r="E148" s="149"/>
    </row>
    <row r="149" spans="1:5" ht="15.75">
      <c r="A149" s="162"/>
      <c r="B149" s="163" t="s">
        <v>250</v>
      </c>
      <c r="C149" s="164">
        <f>C30+C79+C116+C139+C142+C148</f>
        <v>1807753.898982</v>
      </c>
      <c r="D149" s="162"/>
      <c r="E149" s="162"/>
    </row>
    <row r="151" ht="14.25" customHeight="1"/>
    <row r="153" spans="1:5" ht="16.5" customHeight="1">
      <c r="A153" s="81"/>
      <c r="B153" s="137"/>
      <c r="C153" s="82"/>
      <c r="D153" s="81"/>
      <c r="E153" s="81"/>
    </row>
  </sheetData>
  <mergeCells count="28">
    <mergeCell ref="A2:E2"/>
    <mergeCell ref="E50:E54"/>
    <mergeCell ref="E59:E62"/>
    <mergeCell ref="E65:E78"/>
    <mergeCell ref="A32:E32"/>
    <mergeCell ref="E3:E5"/>
    <mergeCell ref="E36:E37"/>
    <mergeCell ref="E41:E49"/>
    <mergeCell ref="A6:E6"/>
    <mergeCell ref="A3:A5"/>
    <mergeCell ref="B3:B5"/>
    <mergeCell ref="C3:C5"/>
    <mergeCell ref="D3:D5"/>
    <mergeCell ref="A80:E80"/>
    <mergeCell ref="E24:E26"/>
    <mergeCell ref="E27:E28"/>
    <mergeCell ref="E21:E23"/>
    <mergeCell ref="A7:A10"/>
    <mergeCell ref="C7:C10"/>
    <mergeCell ref="E7:E10"/>
    <mergeCell ref="A143:E143"/>
    <mergeCell ref="A140:E140"/>
    <mergeCell ref="D33:D34"/>
    <mergeCell ref="A117:E117"/>
    <mergeCell ref="C11:C16"/>
    <mergeCell ref="D11:D16"/>
    <mergeCell ref="E11:E16"/>
    <mergeCell ref="A11:A16"/>
  </mergeCells>
  <printOptions/>
  <pageMargins left="0.48" right="0.31" top="0.61" bottom="0.6299212598425197" header="0.31496062992125984" footer="0.35433070866141736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36">
      <selection activeCell="A5" sqref="A5:E57"/>
    </sheetView>
  </sheetViews>
  <sheetFormatPr defaultColWidth="9.00390625" defaultRowHeight="12.75"/>
  <cols>
    <col min="1" max="1" width="5.25390625" style="3" customWidth="1"/>
    <col min="2" max="2" width="46.25390625" style="3" customWidth="1"/>
    <col min="3" max="3" width="12.75390625" style="3" customWidth="1"/>
    <col min="4" max="4" width="14.75390625" style="3" customWidth="1"/>
    <col min="5" max="5" width="47.375" style="3" customWidth="1"/>
    <col min="6" max="16384" width="9.125" style="3" customWidth="1"/>
  </cols>
  <sheetData>
    <row r="1" spans="1:5" ht="11.25" customHeight="1">
      <c r="A1" s="195" t="s">
        <v>36</v>
      </c>
      <c r="B1" s="193" t="s">
        <v>37</v>
      </c>
      <c r="C1" s="193" t="s">
        <v>38</v>
      </c>
      <c r="D1" s="193" t="s">
        <v>39</v>
      </c>
      <c r="E1" s="193" t="s">
        <v>40</v>
      </c>
    </row>
    <row r="2" spans="1:5" ht="11.25">
      <c r="A2" s="195"/>
      <c r="B2" s="193"/>
      <c r="C2" s="193"/>
      <c r="D2" s="193"/>
      <c r="E2" s="193"/>
    </row>
    <row r="3" spans="1:5" ht="36" customHeight="1">
      <c r="A3" s="195"/>
      <c r="B3" s="193"/>
      <c r="C3" s="193"/>
      <c r="D3" s="193"/>
      <c r="E3" s="193"/>
    </row>
    <row r="4" spans="1:5" ht="36" customHeight="1">
      <c r="A4" s="1"/>
      <c r="B4" s="2"/>
      <c r="C4" s="2"/>
      <c r="D4" s="2"/>
      <c r="E4" s="2"/>
    </row>
    <row r="5" spans="1:5" ht="31.5">
      <c r="A5" s="4" t="s">
        <v>41</v>
      </c>
      <c r="B5" s="5" t="s">
        <v>42</v>
      </c>
      <c r="C5" s="6">
        <f>C6+C18+C43</f>
        <v>557970.9487020001</v>
      </c>
      <c r="D5" s="7" t="s">
        <v>43</v>
      </c>
      <c r="E5" s="8"/>
    </row>
    <row r="6" spans="1:5" ht="11.25">
      <c r="A6" s="9">
        <v>1</v>
      </c>
      <c r="B6" s="10" t="s">
        <v>44</v>
      </c>
      <c r="C6" s="11">
        <f>C8+C11+C12+C14+C16</f>
        <v>183904.38</v>
      </c>
      <c r="D6" s="12"/>
      <c r="E6" s="13"/>
    </row>
    <row r="7" spans="1:5" ht="11.25">
      <c r="A7" s="14"/>
      <c r="B7" s="15"/>
      <c r="C7" s="15"/>
      <c r="D7" s="15"/>
      <c r="E7" s="16"/>
    </row>
    <row r="8" spans="1:5" ht="78.75">
      <c r="A8" s="14" t="s">
        <v>45</v>
      </c>
      <c r="B8" s="17" t="s">
        <v>46</v>
      </c>
      <c r="C8" s="18">
        <v>43092.79</v>
      </c>
      <c r="D8" s="15"/>
      <c r="E8" s="19" t="s">
        <v>47</v>
      </c>
    </row>
    <row r="9" spans="1:5" ht="11.25">
      <c r="A9" s="14"/>
      <c r="B9" s="17"/>
      <c r="C9" s="18"/>
      <c r="D9" s="15"/>
      <c r="E9" s="16"/>
    </row>
    <row r="10" spans="1:5" ht="22.5">
      <c r="A10" s="14" t="s">
        <v>48</v>
      </c>
      <c r="B10" s="20" t="s">
        <v>49</v>
      </c>
      <c r="C10" s="18"/>
      <c r="D10" s="15"/>
      <c r="E10" s="16"/>
    </row>
    <row r="11" spans="1:5" ht="11.25">
      <c r="A11" s="21" t="s">
        <v>50</v>
      </c>
      <c r="B11" s="22" t="s">
        <v>51</v>
      </c>
      <c r="C11" s="23">
        <f>16630+16703.21</f>
        <v>33333.21</v>
      </c>
      <c r="D11" s="24"/>
      <c r="E11" s="194" t="s">
        <v>52</v>
      </c>
    </row>
    <row r="12" spans="1:5" ht="33.75">
      <c r="A12" s="25" t="s">
        <v>53</v>
      </c>
      <c r="B12" s="26" t="s">
        <v>54</v>
      </c>
      <c r="C12" s="27">
        <v>16215.7</v>
      </c>
      <c r="D12" s="28"/>
      <c r="E12" s="194"/>
    </row>
    <row r="13" spans="1:5" ht="11.25">
      <c r="A13" s="14"/>
      <c r="B13" s="29"/>
      <c r="C13" s="18"/>
      <c r="D13" s="15"/>
      <c r="E13" s="16"/>
    </row>
    <row r="14" spans="1:5" ht="56.25">
      <c r="A14" s="14" t="s">
        <v>55</v>
      </c>
      <c r="B14" s="30" t="s">
        <v>56</v>
      </c>
      <c r="C14" s="18">
        <v>76070.89</v>
      </c>
      <c r="D14" s="15"/>
      <c r="E14" s="19" t="s">
        <v>57</v>
      </c>
    </row>
    <row r="15" spans="1:5" ht="11.25">
      <c r="A15" s="14"/>
      <c r="B15" s="31"/>
      <c r="C15" s="32"/>
      <c r="D15" s="15"/>
      <c r="E15" s="16"/>
    </row>
    <row r="16" spans="1:5" ht="67.5">
      <c r="A16" s="33" t="s">
        <v>58</v>
      </c>
      <c r="B16" s="20" t="s">
        <v>59</v>
      </c>
      <c r="C16" s="34">
        <f>6377.19+8814.6</f>
        <v>15191.79</v>
      </c>
      <c r="D16" s="35"/>
      <c r="E16" s="36" t="s">
        <v>60</v>
      </c>
    </row>
    <row r="17" spans="1:5" ht="11.25">
      <c r="A17" s="14"/>
      <c r="B17" s="37"/>
      <c r="C17" s="38"/>
      <c r="D17" s="15"/>
      <c r="E17" s="16"/>
    </row>
    <row r="18" spans="1:5" ht="11.25">
      <c r="A18" s="39" t="s">
        <v>18</v>
      </c>
      <c r="B18" s="40" t="s">
        <v>61</v>
      </c>
      <c r="C18" s="41">
        <f>C41+C37+C36+C35+C34+C28+C19</f>
        <v>176976.349702</v>
      </c>
      <c r="D18" s="42"/>
      <c r="E18" s="43"/>
    </row>
    <row r="19" spans="1:5" ht="11.25" customHeight="1">
      <c r="A19" s="44" t="s">
        <v>62</v>
      </c>
      <c r="B19" s="45" t="s">
        <v>63</v>
      </c>
      <c r="C19" s="46">
        <f>SUM(C20:C27)</f>
        <v>85118.60037200002</v>
      </c>
      <c r="D19" s="47"/>
      <c r="E19" s="196" t="s">
        <v>64</v>
      </c>
    </row>
    <row r="20" spans="1:5" ht="11.25">
      <c r="A20" s="44"/>
      <c r="B20" s="48" t="s">
        <v>65</v>
      </c>
      <c r="C20" s="49">
        <f>(250+9086.49)*1.534</f>
        <v>14322.17566</v>
      </c>
      <c r="D20" s="50"/>
      <c r="E20" s="196"/>
    </row>
    <row r="21" spans="1:5" ht="11.25">
      <c r="A21" s="44"/>
      <c r="B21" s="48" t="s">
        <v>66</v>
      </c>
      <c r="C21" s="49">
        <f>(166.5+3898.86+3202.44)*1.534</f>
        <v>11148.8052</v>
      </c>
      <c r="D21" s="50"/>
      <c r="E21" s="196"/>
    </row>
    <row r="22" spans="1:5" ht="11.25">
      <c r="A22" s="44"/>
      <c r="B22" s="48" t="s">
        <v>67</v>
      </c>
      <c r="C22" s="49">
        <f>7374.8*1.534</f>
        <v>11312.9432</v>
      </c>
      <c r="D22" s="50"/>
      <c r="E22" s="196"/>
    </row>
    <row r="23" spans="1:5" ht="11.25">
      <c r="A23" s="44"/>
      <c r="B23" s="48" t="s">
        <v>68</v>
      </c>
      <c r="C23" s="49">
        <f>(8186.02)*1.534</f>
        <v>12557.35468</v>
      </c>
      <c r="D23" s="50"/>
      <c r="E23" s="196"/>
    </row>
    <row r="24" spans="1:5" ht="11.25">
      <c r="A24" s="44"/>
      <c r="B24" s="48" t="s">
        <v>69</v>
      </c>
      <c r="C24" s="49">
        <f>(11195.46)*1.534</f>
        <v>17173.835639999998</v>
      </c>
      <c r="D24" s="50"/>
      <c r="E24" s="196"/>
    </row>
    <row r="25" spans="1:5" ht="11.25">
      <c r="A25" s="44"/>
      <c r="B25" s="48" t="s">
        <v>70</v>
      </c>
      <c r="C25" s="49">
        <f>25723.628*1.534-26000</f>
        <v>13460.045352000001</v>
      </c>
      <c r="D25" s="50"/>
      <c r="E25" s="196"/>
    </row>
    <row r="26" spans="1:5" ht="11.25">
      <c r="A26" s="44"/>
      <c r="B26" s="48" t="s">
        <v>71</v>
      </c>
      <c r="C26" s="49">
        <f>(1041.28+1155.84)*1.534</f>
        <v>3370.38208</v>
      </c>
      <c r="D26" s="50"/>
      <c r="E26" s="196"/>
    </row>
    <row r="27" spans="1:5" ht="11.25">
      <c r="A27" s="44"/>
      <c r="B27" s="48" t="s">
        <v>72</v>
      </c>
      <c r="C27" s="49">
        <f>1155.84*1.534</f>
        <v>1773.05856</v>
      </c>
      <c r="D27" s="50"/>
      <c r="E27" s="196"/>
    </row>
    <row r="28" spans="1:5" ht="11.25" customHeight="1">
      <c r="A28" s="51" t="s">
        <v>73</v>
      </c>
      <c r="B28" s="52" t="s">
        <v>74</v>
      </c>
      <c r="C28" s="53">
        <f>SUM(C29:C33)</f>
        <v>22884.231210000005</v>
      </c>
      <c r="D28" s="54"/>
      <c r="E28" s="196" t="s">
        <v>64</v>
      </c>
    </row>
    <row r="29" spans="1:5" ht="22.5">
      <c r="A29" s="51"/>
      <c r="B29" s="55" t="s">
        <v>75</v>
      </c>
      <c r="C29" s="56">
        <f>(617.16+685.09+760.4+165.21+390.9+165.21+617.16+685.09+751.9+2634.76+760.4)*1.534</f>
        <v>12629.851520000002</v>
      </c>
      <c r="D29" s="57"/>
      <c r="E29" s="196"/>
    </row>
    <row r="30" spans="1:5" ht="22.5">
      <c r="A30" s="51"/>
      <c r="B30" s="55" t="s">
        <v>76</v>
      </c>
      <c r="C30" s="58">
        <f>540.689*1.29*3</f>
        <v>2092.46643</v>
      </c>
      <c r="D30" s="57"/>
      <c r="E30" s="196"/>
    </row>
    <row r="31" spans="1:5" ht="11.25">
      <c r="A31" s="51"/>
      <c r="B31" s="55" t="s">
        <v>77</v>
      </c>
      <c r="C31" s="58">
        <f>1102.32*1.29</f>
        <v>1421.9928</v>
      </c>
      <c r="D31" s="57"/>
      <c r="E31" s="196"/>
    </row>
    <row r="32" spans="1:5" ht="22.5">
      <c r="A32" s="51"/>
      <c r="B32" s="55" t="s">
        <v>78</v>
      </c>
      <c r="C32" s="58">
        <f>1210.23*1.534</f>
        <v>1856.4928200000002</v>
      </c>
      <c r="D32" s="57"/>
      <c r="E32" s="196"/>
    </row>
    <row r="33" spans="1:5" ht="22.5">
      <c r="A33" s="51"/>
      <c r="B33" s="55" t="s">
        <v>79</v>
      </c>
      <c r="C33" s="58">
        <f>(1549.36+1634.1)*1.534</f>
        <v>4883.42764</v>
      </c>
      <c r="D33" s="57"/>
      <c r="E33" s="19" t="s">
        <v>80</v>
      </c>
    </row>
    <row r="34" spans="1:5" ht="33.75">
      <c r="A34" s="51" t="s">
        <v>81</v>
      </c>
      <c r="B34" s="52" t="s">
        <v>82</v>
      </c>
      <c r="C34" s="53">
        <f>(2274.64+2295.32+500+4590.64+1728.4+5524.74+6132.46+6337.48+450+2012.64+1502.89)*1.534</f>
        <v>51157.68814</v>
      </c>
      <c r="D34" s="57"/>
      <c r="E34" s="19" t="s">
        <v>83</v>
      </c>
    </row>
    <row r="35" spans="1:5" ht="22.5">
      <c r="A35" s="51" t="s">
        <v>84</v>
      </c>
      <c r="B35" s="52" t="s">
        <v>85</v>
      </c>
      <c r="C35" s="53">
        <f>(263.23+192.4)*1.534</f>
        <v>698.93642</v>
      </c>
      <c r="D35" s="57"/>
      <c r="E35" s="19" t="s">
        <v>80</v>
      </c>
    </row>
    <row r="36" spans="1:5" ht="45">
      <c r="A36" s="51" t="s">
        <v>86</v>
      </c>
      <c r="B36" s="52" t="s">
        <v>87</v>
      </c>
      <c r="C36" s="53">
        <f>(1318.29+963.92+1624.26)*1.534</f>
        <v>5992.52498</v>
      </c>
      <c r="D36" s="57"/>
      <c r="E36" s="19" t="s">
        <v>88</v>
      </c>
    </row>
    <row r="37" spans="1:5" ht="11.25">
      <c r="A37" s="51" t="s">
        <v>89</v>
      </c>
      <c r="B37" s="52" t="s">
        <v>90</v>
      </c>
      <c r="C37" s="53">
        <f>SUM(C38:C40)</f>
        <v>10766.88522</v>
      </c>
      <c r="D37" s="57"/>
      <c r="E37" s="235" t="s">
        <v>91</v>
      </c>
    </row>
    <row r="38" spans="1:5" ht="22.5">
      <c r="A38" s="1"/>
      <c r="B38" s="59" t="s">
        <v>92</v>
      </c>
      <c r="C38" s="56">
        <f>(387.21+428.1+603.88+209.78+357.82+603.88+209.78+357.82+387.21+173+136.43)*1.534</f>
        <v>5913.43194</v>
      </c>
      <c r="D38" s="57"/>
      <c r="E38" s="235"/>
    </row>
    <row r="39" spans="1:5" ht="22.5">
      <c r="A39" s="1"/>
      <c r="B39" s="59" t="s">
        <v>93</v>
      </c>
      <c r="C39" s="56">
        <f>(326.4+492.84+492.84+258.07+427.62+438.38)*1.534</f>
        <v>3737.0541000000003</v>
      </c>
      <c r="D39" s="57"/>
      <c r="E39" s="235"/>
    </row>
    <row r="40" spans="1:5" ht="22.5">
      <c r="A40" s="1"/>
      <c r="B40" s="59" t="s">
        <v>94</v>
      </c>
      <c r="C40" s="56">
        <f>727.77*1.534</f>
        <v>1116.39918</v>
      </c>
      <c r="D40" s="57"/>
      <c r="E40" s="235"/>
    </row>
    <row r="41" spans="1:5" ht="22.5">
      <c r="A41" s="51" t="s">
        <v>95</v>
      </c>
      <c r="B41" s="60" t="s">
        <v>96</v>
      </c>
      <c r="C41" s="53">
        <f>233.04*1.534</f>
        <v>357.48336</v>
      </c>
      <c r="D41" s="57"/>
      <c r="E41" s="19" t="s">
        <v>97</v>
      </c>
    </row>
    <row r="42" spans="1:5" ht="11.25">
      <c r="A42" s="61"/>
      <c r="B42" s="62"/>
      <c r="C42" s="63"/>
      <c r="D42" s="59"/>
      <c r="E42" s="64"/>
    </row>
    <row r="43" spans="1:5" ht="32.25">
      <c r="A43" s="65" t="s">
        <v>19</v>
      </c>
      <c r="B43" s="66" t="s">
        <v>98</v>
      </c>
      <c r="C43" s="67">
        <f>SUM(C44:C57)</f>
        <v>197090.21899999998</v>
      </c>
      <c r="D43" s="68"/>
      <c r="E43" s="43"/>
    </row>
    <row r="44" spans="1:5" ht="11.25" customHeight="1">
      <c r="A44" s="14"/>
      <c r="B44" s="69" t="s">
        <v>99</v>
      </c>
      <c r="C44" s="32">
        <v>4414.144</v>
      </c>
      <c r="D44" s="15"/>
      <c r="E44" s="196" t="s">
        <v>100</v>
      </c>
    </row>
    <row r="45" spans="1:5" ht="11.25">
      <c r="A45" s="14"/>
      <c r="B45" s="69" t="s">
        <v>101</v>
      </c>
      <c r="C45" s="32">
        <f>25475.789-4000</f>
        <v>21475.789</v>
      </c>
      <c r="D45" s="15"/>
      <c r="E45" s="196"/>
    </row>
    <row r="46" spans="1:5" ht="11.25">
      <c r="A46" s="14"/>
      <c r="B46" s="69" t="s">
        <v>102</v>
      </c>
      <c r="C46" s="32">
        <f>16244.8</f>
        <v>16244.8</v>
      </c>
      <c r="D46" s="15"/>
      <c r="E46" s="196"/>
    </row>
    <row r="47" spans="1:5" ht="11.25">
      <c r="A47" s="14"/>
      <c r="B47" s="69" t="s">
        <v>103</v>
      </c>
      <c r="C47" s="32">
        <v>10955.132</v>
      </c>
      <c r="D47" s="15"/>
      <c r="E47" s="196"/>
    </row>
    <row r="48" spans="1:5" ht="11.25">
      <c r="A48" s="14"/>
      <c r="B48" s="69" t="s">
        <v>104</v>
      </c>
      <c r="C48" s="32">
        <f>38958.113-4000</f>
        <v>34958.113</v>
      </c>
      <c r="D48" s="15"/>
      <c r="E48" s="196"/>
    </row>
    <row r="49" spans="1:5" ht="11.25">
      <c r="A49" s="14"/>
      <c r="B49" s="69" t="s">
        <v>105</v>
      </c>
      <c r="C49" s="32">
        <f>46885.111-4000</f>
        <v>42885.111</v>
      </c>
      <c r="D49" s="15"/>
      <c r="E49" s="196"/>
    </row>
    <row r="50" spans="1:5" ht="11.25">
      <c r="A50" s="14"/>
      <c r="B50" s="69" t="s">
        <v>106</v>
      </c>
      <c r="C50" s="32">
        <v>3587.342</v>
      </c>
      <c r="D50" s="15"/>
      <c r="E50" s="196"/>
    </row>
    <row r="51" spans="1:5" ht="11.25">
      <c r="A51" s="14"/>
      <c r="B51" s="69" t="s">
        <v>107</v>
      </c>
      <c r="C51" s="32">
        <v>8929.379</v>
      </c>
      <c r="D51" s="15"/>
      <c r="E51" s="196"/>
    </row>
    <row r="52" spans="1:5" ht="11.25">
      <c r="A52" s="14"/>
      <c r="B52" s="69" t="s">
        <v>108</v>
      </c>
      <c r="C52" s="32">
        <v>5327.901</v>
      </c>
      <c r="D52" s="15"/>
      <c r="E52" s="196"/>
    </row>
    <row r="53" spans="1:5" ht="11.25">
      <c r="A53" s="14"/>
      <c r="B53" s="69" t="s">
        <v>109</v>
      </c>
      <c r="C53" s="32">
        <f>36708.856-2000</f>
        <v>34708.856</v>
      </c>
      <c r="D53" s="15"/>
      <c r="E53" s="196"/>
    </row>
    <row r="54" spans="1:5" ht="11.25">
      <c r="A54" s="14"/>
      <c r="B54" s="69" t="s">
        <v>110</v>
      </c>
      <c r="C54" s="32">
        <v>1421.894</v>
      </c>
      <c r="D54" s="15"/>
      <c r="E54" s="196"/>
    </row>
    <row r="55" spans="1:5" ht="11.25">
      <c r="A55" s="14"/>
      <c r="B55" s="69" t="s">
        <v>111</v>
      </c>
      <c r="C55" s="32">
        <v>2711.031</v>
      </c>
      <c r="D55" s="15"/>
      <c r="E55" s="196"/>
    </row>
    <row r="56" spans="1:5" ht="11.25">
      <c r="A56" s="14"/>
      <c r="B56" s="69" t="s">
        <v>112</v>
      </c>
      <c r="C56" s="32">
        <v>5461.052</v>
      </c>
      <c r="D56" s="15"/>
      <c r="E56" s="196"/>
    </row>
    <row r="57" spans="1:5" ht="11.25">
      <c r="A57" s="14"/>
      <c r="B57" s="69" t="s">
        <v>113</v>
      </c>
      <c r="C57" s="32">
        <v>4009.675</v>
      </c>
      <c r="D57" s="15"/>
      <c r="E57" s="196"/>
    </row>
  </sheetData>
  <mergeCells count="10">
    <mergeCell ref="E44:E57"/>
    <mergeCell ref="E19:E27"/>
    <mergeCell ref="E28:E32"/>
    <mergeCell ref="E37:E40"/>
    <mergeCell ref="E1:E3"/>
    <mergeCell ref="E11:E12"/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70">
      <selection activeCell="A1" sqref="A1:E73"/>
    </sheetView>
  </sheetViews>
  <sheetFormatPr defaultColWidth="9.00390625" defaultRowHeight="12.75"/>
  <cols>
    <col min="1" max="1" width="10.375" style="3" customWidth="1"/>
    <col min="2" max="2" width="42.625" style="3" customWidth="1"/>
    <col min="3" max="3" width="18.75390625" style="3" customWidth="1"/>
    <col min="4" max="4" width="28.75390625" style="3" customWidth="1"/>
    <col min="5" max="5" width="28.375" style="3" customWidth="1"/>
    <col min="6" max="16384" width="9.125" style="3" customWidth="1"/>
  </cols>
  <sheetData>
    <row r="1" spans="1:5" ht="11.25">
      <c r="A1" s="237" t="s">
        <v>114</v>
      </c>
      <c r="B1" s="237"/>
      <c r="C1" s="237"/>
      <c r="D1" s="237"/>
      <c r="E1" s="237"/>
    </row>
    <row r="2" spans="1:5" ht="56.25">
      <c r="A2" s="70">
        <v>1</v>
      </c>
      <c r="B2" s="71" t="s">
        <v>115</v>
      </c>
      <c r="C2" s="71"/>
      <c r="D2" s="71" t="s">
        <v>116</v>
      </c>
      <c r="E2" s="71" t="s">
        <v>117</v>
      </c>
    </row>
    <row r="3" spans="1:5" ht="11.25">
      <c r="A3" s="72" t="s">
        <v>45</v>
      </c>
      <c r="B3" s="73" t="s">
        <v>118</v>
      </c>
      <c r="C3" s="74">
        <v>208234</v>
      </c>
      <c r="D3" s="73"/>
      <c r="E3" s="73"/>
    </row>
    <row r="4" spans="1:5" ht="11.25">
      <c r="A4" s="72" t="s">
        <v>48</v>
      </c>
      <c r="B4" s="73" t="s">
        <v>119</v>
      </c>
      <c r="C4" s="74">
        <v>104754</v>
      </c>
      <c r="D4" s="73"/>
      <c r="E4" s="73"/>
    </row>
    <row r="5" spans="1:5" ht="11.25">
      <c r="A5" s="72" t="s">
        <v>55</v>
      </c>
      <c r="B5" s="73" t="s">
        <v>120</v>
      </c>
      <c r="C5" s="74">
        <v>6110</v>
      </c>
      <c r="D5" s="73"/>
      <c r="E5" s="73"/>
    </row>
    <row r="6" spans="1:5" ht="11.25">
      <c r="A6" s="72" t="s">
        <v>58</v>
      </c>
      <c r="B6" s="73" t="s">
        <v>121</v>
      </c>
      <c r="C6" s="74">
        <v>6656</v>
      </c>
      <c r="D6" s="73"/>
      <c r="E6" s="73"/>
    </row>
    <row r="7" spans="1:5" ht="11.25">
      <c r="A7" s="72" t="s">
        <v>122</v>
      </c>
      <c r="B7" s="73" t="s">
        <v>123</v>
      </c>
      <c r="C7" s="74">
        <v>117156</v>
      </c>
      <c r="D7" s="73"/>
      <c r="E7" s="73"/>
    </row>
    <row r="8" spans="1:5" ht="33.75">
      <c r="A8" s="72" t="s">
        <v>124</v>
      </c>
      <c r="B8" s="73" t="s">
        <v>125</v>
      </c>
      <c r="C8" s="74">
        <v>7800</v>
      </c>
      <c r="D8" s="73"/>
      <c r="E8" s="73"/>
    </row>
    <row r="9" spans="1:5" ht="123.75">
      <c r="A9" s="72" t="s">
        <v>126</v>
      </c>
      <c r="B9" s="73" t="s">
        <v>127</v>
      </c>
      <c r="C9" s="74">
        <v>3220</v>
      </c>
      <c r="D9" s="73"/>
      <c r="E9" s="75" t="s">
        <v>128</v>
      </c>
    </row>
    <row r="10" spans="1:5" ht="22.5">
      <c r="A10" s="72" t="s">
        <v>129</v>
      </c>
      <c r="B10" s="73" t="s">
        <v>130</v>
      </c>
      <c r="C10" s="74">
        <v>18200</v>
      </c>
      <c r="D10" s="73"/>
      <c r="E10" s="73"/>
    </row>
    <row r="11" spans="1:5" ht="22.5">
      <c r="A11" s="72" t="s">
        <v>131</v>
      </c>
      <c r="B11" s="73" t="s">
        <v>132</v>
      </c>
      <c r="C11" s="74">
        <v>122200</v>
      </c>
      <c r="D11" s="73"/>
      <c r="E11" s="73"/>
    </row>
    <row r="12" spans="1:5" ht="22.5">
      <c r="A12" s="72" t="s">
        <v>133</v>
      </c>
      <c r="B12" s="73" t="s">
        <v>134</v>
      </c>
      <c r="C12" s="74">
        <v>45500</v>
      </c>
      <c r="D12" s="73"/>
      <c r="E12" s="73"/>
    </row>
    <row r="13" spans="1:5" ht="11.25">
      <c r="A13" s="72"/>
      <c r="B13" s="76" t="s">
        <v>135</v>
      </c>
      <c r="C13" s="77">
        <f>SUM(C3:C12)</f>
        <v>639830</v>
      </c>
      <c r="D13" s="73"/>
      <c r="E13" s="73"/>
    </row>
    <row r="14" spans="1:5" ht="11.25">
      <c r="A14" s="236" t="s">
        <v>136</v>
      </c>
      <c r="B14" s="236"/>
      <c r="C14" s="236"/>
      <c r="D14" s="236"/>
      <c r="E14" s="236"/>
    </row>
    <row r="15" spans="1:5" ht="11.25">
      <c r="A15" s="72" t="s">
        <v>137</v>
      </c>
      <c r="B15" s="73" t="s">
        <v>138</v>
      </c>
      <c r="C15" s="73">
        <v>1500</v>
      </c>
      <c r="D15" s="73"/>
      <c r="E15" s="73"/>
    </row>
    <row r="16" spans="1:5" ht="11.25">
      <c r="A16" s="72" t="s">
        <v>139</v>
      </c>
      <c r="B16" s="73" t="s">
        <v>140</v>
      </c>
      <c r="C16" s="73">
        <v>1200</v>
      </c>
      <c r="D16" s="73"/>
      <c r="E16" s="73"/>
    </row>
    <row r="17" spans="1:5" ht="22.5">
      <c r="A17" s="72" t="s">
        <v>141</v>
      </c>
      <c r="B17" s="73" t="s">
        <v>142</v>
      </c>
      <c r="C17" s="73">
        <v>1780</v>
      </c>
      <c r="D17" s="73"/>
      <c r="E17" s="73"/>
    </row>
    <row r="18" spans="1:5" ht="22.5">
      <c r="A18" s="72" t="s">
        <v>143</v>
      </c>
      <c r="B18" s="73" t="s">
        <v>144</v>
      </c>
      <c r="C18" s="73">
        <v>1084</v>
      </c>
      <c r="D18" s="73"/>
      <c r="E18" s="73"/>
    </row>
    <row r="19" spans="1:5" ht="11.25">
      <c r="A19" s="72" t="s">
        <v>145</v>
      </c>
      <c r="B19" s="73" t="s">
        <v>146</v>
      </c>
      <c r="C19" s="73">
        <v>774</v>
      </c>
      <c r="D19" s="73"/>
      <c r="E19" s="73"/>
    </row>
    <row r="20" spans="1:5" ht="11.25">
      <c r="A20" s="72" t="s">
        <v>147</v>
      </c>
      <c r="B20" s="73" t="s">
        <v>148</v>
      </c>
      <c r="C20" s="73">
        <v>174</v>
      </c>
      <c r="D20" s="73"/>
      <c r="E20" s="73"/>
    </row>
    <row r="21" spans="1:5" ht="11.25">
      <c r="A21" s="72" t="s">
        <v>149</v>
      </c>
      <c r="B21" s="73" t="s">
        <v>150</v>
      </c>
      <c r="C21" s="73">
        <v>126</v>
      </c>
      <c r="D21" s="73"/>
      <c r="E21" s="73"/>
    </row>
    <row r="22" spans="1:5" ht="11.25">
      <c r="A22" s="72" t="s">
        <v>151</v>
      </c>
      <c r="B22" s="73" t="s">
        <v>152</v>
      </c>
      <c r="C22" s="73">
        <v>63</v>
      </c>
      <c r="D22" s="73"/>
      <c r="E22" s="73"/>
    </row>
    <row r="23" spans="1:5" ht="11.25">
      <c r="A23" s="72" t="s">
        <v>153</v>
      </c>
      <c r="B23" s="73" t="s">
        <v>154</v>
      </c>
      <c r="C23" s="73">
        <v>300</v>
      </c>
      <c r="D23" s="73"/>
      <c r="E23" s="73"/>
    </row>
    <row r="24" spans="1:5" ht="11.25">
      <c r="A24" s="72" t="s">
        <v>155</v>
      </c>
      <c r="B24" s="73" t="s">
        <v>156</v>
      </c>
      <c r="C24" s="73">
        <v>780</v>
      </c>
      <c r="D24" s="73"/>
      <c r="E24" s="73"/>
    </row>
    <row r="25" spans="1:5" ht="11.25">
      <c r="A25" s="72" t="s">
        <v>157</v>
      </c>
      <c r="B25" s="73" t="s">
        <v>158</v>
      </c>
      <c r="C25" s="73">
        <v>365</v>
      </c>
      <c r="D25" s="73"/>
      <c r="E25" s="73"/>
    </row>
    <row r="26" spans="1:5" ht="11.25">
      <c r="A26" s="72" t="s">
        <v>159</v>
      </c>
      <c r="B26" s="73" t="s">
        <v>160</v>
      </c>
      <c r="C26" s="73">
        <v>420</v>
      </c>
      <c r="D26" s="73"/>
      <c r="E26" s="73"/>
    </row>
    <row r="27" spans="1:5" ht="11.25">
      <c r="A27" s="72" t="s">
        <v>161</v>
      </c>
      <c r="B27" s="73" t="s">
        <v>162</v>
      </c>
      <c r="C27" s="73">
        <v>1680</v>
      </c>
      <c r="D27" s="73"/>
      <c r="E27" s="73"/>
    </row>
    <row r="28" spans="1:5" ht="11.25">
      <c r="A28" s="72" t="s">
        <v>163</v>
      </c>
      <c r="B28" s="73" t="s">
        <v>164</v>
      </c>
      <c r="C28" s="73">
        <v>1020</v>
      </c>
      <c r="D28" s="73"/>
      <c r="E28" s="73"/>
    </row>
    <row r="29" spans="1:5" ht="11.25">
      <c r="A29" s="72" t="s">
        <v>165</v>
      </c>
      <c r="B29" s="73" t="s">
        <v>166</v>
      </c>
      <c r="C29" s="73">
        <v>1380</v>
      </c>
      <c r="D29" s="73"/>
      <c r="E29" s="73"/>
    </row>
    <row r="30" spans="1:5" ht="11.25">
      <c r="A30" s="72" t="s">
        <v>167</v>
      </c>
      <c r="B30" s="73" t="s">
        <v>168</v>
      </c>
      <c r="C30" s="73">
        <v>1800</v>
      </c>
      <c r="D30" s="73"/>
      <c r="E30" s="73"/>
    </row>
    <row r="31" spans="1:5" ht="11.25">
      <c r="A31" s="72" t="s">
        <v>169</v>
      </c>
      <c r="B31" s="73" t="s">
        <v>170</v>
      </c>
      <c r="C31" s="73">
        <v>1496</v>
      </c>
      <c r="D31" s="73"/>
      <c r="E31" s="73"/>
    </row>
    <row r="32" spans="1:5" ht="11.25">
      <c r="A32" s="72" t="s">
        <v>171</v>
      </c>
      <c r="B32" s="73" t="s">
        <v>172</v>
      </c>
      <c r="C32" s="73">
        <v>1420</v>
      </c>
      <c r="D32" s="73"/>
      <c r="E32" s="73"/>
    </row>
    <row r="33" spans="1:5" ht="11.25">
      <c r="A33" s="72" t="s">
        <v>173</v>
      </c>
      <c r="B33" s="73" t="s">
        <v>174</v>
      </c>
      <c r="C33" s="73">
        <v>975</v>
      </c>
      <c r="D33" s="73"/>
      <c r="E33" s="73"/>
    </row>
    <row r="34" spans="1:5" ht="22.5">
      <c r="A34" s="72" t="s">
        <v>175</v>
      </c>
      <c r="B34" s="73" t="s">
        <v>176</v>
      </c>
      <c r="C34" s="73">
        <v>735</v>
      </c>
      <c r="D34" s="73"/>
      <c r="E34" s="73"/>
    </row>
    <row r="35" spans="1:5" ht="22.5">
      <c r="A35" s="72" t="s">
        <v>177</v>
      </c>
      <c r="B35" s="73" t="s">
        <v>178</v>
      </c>
      <c r="C35" s="73">
        <v>441</v>
      </c>
      <c r="D35" s="73"/>
      <c r="E35" s="73"/>
    </row>
    <row r="36" spans="1:5" ht="11.25">
      <c r="A36" s="72" t="s">
        <v>179</v>
      </c>
      <c r="B36" s="73" t="s">
        <v>180</v>
      </c>
      <c r="C36" s="73">
        <v>321</v>
      </c>
      <c r="D36" s="73"/>
      <c r="E36" s="73"/>
    </row>
    <row r="37" spans="1:5" ht="11.25">
      <c r="A37" s="72" t="s">
        <v>181</v>
      </c>
      <c r="B37" s="73" t="s">
        <v>182</v>
      </c>
      <c r="C37" s="73">
        <v>621</v>
      </c>
      <c r="D37" s="73"/>
      <c r="E37" s="73"/>
    </row>
    <row r="38" spans="1:5" ht="11.25">
      <c r="A38" s="72" t="s">
        <v>183</v>
      </c>
      <c r="B38" s="73" t="s">
        <v>184</v>
      </c>
      <c r="C38" s="73">
        <v>921</v>
      </c>
      <c r="D38" s="73"/>
      <c r="E38" s="73"/>
    </row>
    <row r="39" spans="1:5" ht="22.5">
      <c r="A39" s="72" t="s">
        <v>185</v>
      </c>
      <c r="B39" s="73" t="s">
        <v>186</v>
      </c>
      <c r="C39" s="73">
        <v>1221</v>
      </c>
      <c r="D39" s="73"/>
      <c r="E39" s="73"/>
    </row>
    <row r="40" spans="1:5" ht="11.25">
      <c r="A40" s="72"/>
      <c r="B40" s="76" t="s">
        <v>187</v>
      </c>
      <c r="C40" s="78">
        <f>SUM(C15:C39)</f>
        <v>22597</v>
      </c>
      <c r="D40" s="73"/>
      <c r="E40" s="73"/>
    </row>
    <row r="41" spans="1:5" ht="11.25">
      <c r="A41" s="72"/>
      <c r="B41" s="79" t="s">
        <v>188</v>
      </c>
      <c r="C41" s="77">
        <f>C13+C40</f>
        <v>662427</v>
      </c>
      <c r="D41" s="73"/>
      <c r="E41" s="73"/>
    </row>
    <row r="42" spans="1:5" ht="11.25">
      <c r="A42" s="236" t="s">
        <v>189</v>
      </c>
      <c r="B42" s="236"/>
      <c r="C42" s="236"/>
      <c r="D42" s="236"/>
      <c r="E42" s="236"/>
    </row>
    <row r="43" spans="1:5" ht="22.5">
      <c r="A43" s="72" t="s">
        <v>17</v>
      </c>
      <c r="B43" s="73" t="s">
        <v>190</v>
      </c>
      <c r="C43" s="73">
        <v>550</v>
      </c>
      <c r="D43" s="73" t="s">
        <v>191</v>
      </c>
      <c r="E43" s="73" t="s">
        <v>192</v>
      </c>
    </row>
    <row r="44" spans="1:5" ht="22.5">
      <c r="A44" s="72" t="s">
        <v>18</v>
      </c>
      <c r="B44" s="73" t="s">
        <v>193</v>
      </c>
      <c r="C44" s="73">
        <v>9000</v>
      </c>
      <c r="D44" s="73" t="s">
        <v>191</v>
      </c>
      <c r="E44" s="73" t="s">
        <v>194</v>
      </c>
    </row>
    <row r="45" spans="1:5" ht="22.5">
      <c r="A45" s="72" t="s">
        <v>19</v>
      </c>
      <c r="B45" s="73" t="s">
        <v>195</v>
      </c>
      <c r="C45" s="73">
        <v>80000</v>
      </c>
      <c r="D45" s="73" t="s">
        <v>191</v>
      </c>
      <c r="E45" s="73" t="s">
        <v>194</v>
      </c>
    </row>
    <row r="46" spans="1:5" ht="33.75">
      <c r="A46" s="72" t="s">
        <v>20</v>
      </c>
      <c r="B46" s="73" t="s">
        <v>196</v>
      </c>
      <c r="C46" s="73">
        <v>190000</v>
      </c>
      <c r="D46" s="73" t="s">
        <v>191</v>
      </c>
      <c r="E46" s="73" t="s">
        <v>197</v>
      </c>
    </row>
    <row r="47" spans="1:5" ht="11.25">
      <c r="A47" s="72"/>
      <c r="B47" s="76" t="s">
        <v>198</v>
      </c>
      <c r="C47" s="78">
        <f>SUM(C43:C46)</f>
        <v>279550</v>
      </c>
      <c r="D47" s="73"/>
      <c r="E47" s="73"/>
    </row>
    <row r="48" spans="1:5" ht="11.25">
      <c r="A48" s="236" t="s">
        <v>199</v>
      </c>
      <c r="B48" s="236"/>
      <c r="C48" s="236"/>
      <c r="D48" s="236"/>
      <c r="E48" s="236"/>
    </row>
    <row r="49" spans="1:5" ht="22.5">
      <c r="A49" s="72" t="s">
        <v>17</v>
      </c>
      <c r="B49" s="73" t="s">
        <v>200</v>
      </c>
      <c r="C49" s="73">
        <v>5500</v>
      </c>
      <c r="D49" s="73" t="s">
        <v>191</v>
      </c>
      <c r="E49" s="73" t="s">
        <v>201</v>
      </c>
    </row>
    <row r="50" spans="1:5" ht="22.5">
      <c r="A50" s="72" t="s">
        <v>18</v>
      </c>
      <c r="B50" s="73" t="s">
        <v>202</v>
      </c>
      <c r="C50" s="73">
        <v>24000</v>
      </c>
      <c r="D50" s="73"/>
      <c r="E50" s="73"/>
    </row>
    <row r="51" spans="1:5" ht="22.5">
      <c r="A51" s="72"/>
      <c r="B51" s="78" t="s">
        <v>203</v>
      </c>
      <c r="C51" s="78">
        <f>SUM(C49:C50)</f>
        <v>29500</v>
      </c>
      <c r="D51" s="73"/>
      <c r="E51" s="73"/>
    </row>
    <row r="52" spans="1:5" ht="11.25">
      <c r="A52" s="236" t="s">
        <v>204</v>
      </c>
      <c r="B52" s="236"/>
      <c r="C52" s="236"/>
      <c r="D52" s="236"/>
      <c r="E52" s="236"/>
    </row>
    <row r="53" spans="1:5" ht="56.25">
      <c r="A53" s="72" t="s">
        <v>17</v>
      </c>
      <c r="B53" s="73" t="s">
        <v>205</v>
      </c>
      <c r="C53" s="73">
        <v>3700</v>
      </c>
      <c r="D53" s="73" t="s">
        <v>206</v>
      </c>
      <c r="E53" s="73" t="s">
        <v>207</v>
      </c>
    </row>
    <row r="54" spans="1:5" ht="56.25">
      <c r="A54" s="72" t="s">
        <v>18</v>
      </c>
      <c r="B54" s="73" t="s">
        <v>208</v>
      </c>
      <c r="C54" s="73">
        <v>26200</v>
      </c>
      <c r="D54" s="73"/>
      <c r="E54" s="73"/>
    </row>
    <row r="55" spans="1:5" ht="78.75">
      <c r="A55" s="72" t="s">
        <v>19</v>
      </c>
      <c r="B55" s="73" t="s">
        <v>209</v>
      </c>
      <c r="C55" s="73">
        <v>67000</v>
      </c>
      <c r="D55" s="73"/>
      <c r="E55" s="73"/>
    </row>
    <row r="56" spans="1:5" ht="33.75">
      <c r="A56" s="72" t="s">
        <v>20</v>
      </c>
      <c r="B56" s="73" t="s">
        <v>210</v>
      </c>
      <c r="C56" s="73">
        <v>14500</v>
      </c>
      <c r="D56" s="73"/>
      <c r="E56" s="73"/>
    </row>
    <row r="57" spans="1:5" ht="67.5">
      <c r="A57" s="72" t="s">
        <v>21</v>
      </c>
      <c r="B57" s="73" t="s">
        <v>211</v>
      </c>
      <c r="C57" s="73">
        <v>21000</v>
      </c>
      <c r="D57" s="73"/>
      <c r="E57" s="73"/>
    </row>
    <row r="58" spans="1:5" ht="45">
      <c r="A58" s="72" t="s">
        <v>212</v>
      </c>
      <c r="B58" s="73" t="s">
        <v>213</v>
      </c>
      <c r="C58" s="73">
        <v>9500</v>
      </c>
      <c r="D58" s="73"/>
      <c r="E58" s="73"/>
    </row>
    <row r="59" spans="1:5" ht="45">
      <c r="A59" s="72" t="s">
        <v>214</v>
      </c>
      <c r="B59" s="73" t="s">
        <v>215</v>
      </c>
      <c r="C59" s="73">
        <v>3300</v>
      </c>
      <c r="D59" s="73"/>
      <c r="E59" s="73"/>
    </row>
    <row r="60" spans="1:5" ht="45">
      <c r="A60" s="72" t="s">
        <v>216</v>
      </c>
      <c r="B60" s="73" t="s">
        <v>217</v>
      </c>
      <c r="C60" s="73">
        <v>27200</v>
      </c>
      <c r="D60" s="73"/>
      <c r="E60" s="73"/>
    </row>
    <row r="61" spans="1:5" ht="33.75">
      <c r="A61" s="72" t="s">
        <v>218</v>
      </c>
      <c r="B61" s="73" t="s">
        <v>219</v>
      </c>
      <c r="C61" s="73">
        <v>7000</v>
      </c>
      <c r="D61" s="73"/>
      <c r="E61" s="73"/>
    </row>
    <row r="62" spans="1:5" ht="33.75">
      <c r="A62" s="72" t="s">
        <v>220</v>
      </c>
      <c r="B62" s="73" t="s">
        <v>221</v>
      </c>
      <c r="C62" s="73">
        <v>7200</v>
      </c>
      <c r="D62" s="73"/>
      <c r="E62" s="73"/>
    </row>
    <row r="63" spans="1:5" ht="45">
      <c r="A63" s="72" t="s">
        <v>222</v>
      </c>
      <c r="B63" s="73" t="s">
        <v>223</v>
      </c>
      <c r="C63" s="73"/>
      <c r="D63" s="73"/>
      <c r="E63" s="73"/>
    </row>
    <row r="64" spans="1:5" ht="33.75">
      <c r="A64" s="72" t="s">
        <v>224</v>
      </c>
      <c r="B64" s="73" t="s">
        <v>225</v>
      </c>
      <c r="C64" s="73">
        <v>1000</v>
      </c>
      <c r="D64" s="73"/>
      <c r="E64" s="73"/>
    </row>
    <row r="65" spans="1:5" ht="45">
      <c r="A65" s="72" t="s">
        <v>226</v>
      </c>
      <c r="B65" s="73" t="s">
        <v>227</v>
      </c>
      <c r="C65" s="73">
        <v>3500</v>
      </c>
      <c r="D65" s="73"/>
      <c r="E65" s="73"/>
    </row>
    <row r="66" spans="1:5" ht="33.75">
      <c r="A66" s="72" t="s">
        <v>228</v>
      </c>
      <c r="B66" s="73" t="s">
        <v>229</v>
      </c>
      <c r="C66" s="73">
        <v>3000</v>
      </c>
      <c r="D66" s="73"/>
      <c r="E66" s="73"/>
    </row>
    <row r="67" spans="1:5" ht="22.5">
      <c r="A67" s="72" t="s">
        <v>230</v>
      </c>
      <c r="B67" s="73" t="s">
        <v>231</v>
      </c>
      <c r="C67" s="73">
        <v>2000</v>
      </c>
      <c r="D67" s="73"/>
      <c r="E67" s="73"/>
    </row>
    <row r="68" spans="1:5" ht="56.25">
      <c r="A68" s="72" t="s">
        <v>232</v>
      </c>
      <c r="B68" s="73" t="s">
        <v>233</v>
      </c>
      <c r="C68" s="73">
        <v>3000</v>
      </c>
      <c r="D68" s="73"/>
      <c r="E68" s="73"/>
    </row>
    <row r="69" spans="1:5" ht="45">
      <c r="A69" s="72" t="s">
        <v>234</v>
      </c>
      <c r="B69" s="73" t="s">
        <v>235</v>
      </c>
      <c r="C69" s="73">
        <v>2500</v>
      </c>
      <c r="D69" s="73"/>
      <c r="E69" s="73"/>
    </row>
    <row r="70" spans="1:5" ht="33.75">
      <c r="A70" s="72" t="s">
        <v>236</v>
      </c>
      <c r="B70" s="73" t="s">
        <v>237</v>
      </c>
      <c r="C70" s="73">
        <v>2700</v>
      </c>
      <c r="D70" s="73"/>
      <c r="E70" s="73"/>
    </row>
    <row r="71" spans="1:5" ht="45">
      <c r="A71" s="72" t="s">
        <v>238</v>
      </c>
      <c r="B71" s="73" t="s">
        <v>239</v>
      </c>
      <c r="C71" s="73">
        <v>4000</v>
      </c>
      <c r="D71" s="73"/>
      <c r="E71" s="73"/>
    </row>
    <row r="72" spans="1:5" ht="45">
      <c r="A72" s="72" t="s">
        <v>240</v>
      </c>
      <c r="B72" s="73" t="s">
        <v>241</v>
      </c>
      <c r="C72" s="73">
        <v>3500</v>
      </c>
      <c r="D72" s="73"/>
      <c r="E72" s="73"/>
    </row>
    <row r="73" spans="1:5" ht="22.5">
      <c r="A73" s="72" t="s">
        <v>242</v>
      </c>
      <c r="B73" s="73" t="s">
        <v>243</v>
      </c>
      <c r="C73" s="73">
        <v>1000</v>
      </c>
      <c r="D73" s="73"/>
      <c r="E73" s="73"/>
    </row>
    <row r="74" spans="1:5" ht="11.25">
      <c r="A74" s="72"/>
      <c r="B74" s="78" t="s">
        <v>244</v>
      </c>
      <c r="C74" s="78">
        <f>SUM(C53:C73)</f>
        <v>212800</v>
      </c>
      <c r="D74" s="73"/>
      <c r="E74" s="73"/>
    </row>
  </sheetData>
  <mergeCells count="5">
    <mergeCell ref="A52:E52"/>
    <mergeCell ref="A1:E1"/>
    <mergeCell ref="A14:E14"/>
    <mergeCell ref="A42:E42"/>
    <mergeCell ref="A48:E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dubin</cp:lastModifiedBy>
  <cp:lastPrinted>2009-10-28T09:45:48Z</cp:lastPrinted>
  <dcterms:created xsi:type="dcterms:W3CDTF">2009-08-21T05:36:29Z</dcterms:created>
  <dcterms:modified xsi:type="dcterms:W3CDTF">2009-12-30T14:06:37Z</dcterms:modified>
  <cp:category/>
  <cp:version/>
  <cp:contentType/>
  <cp:contentStatus/>
</cp:coreProperties>
</file>