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45" windowWidth="12120" windowHeight="9120" tabRatio="599" activeTab="0"/>
  </bookViews>
  <sheets>
    <sheet name="первон" sheetId="1" r:id="rId1"/>
  </sheets>
  <definedNames>
    <definedName name="_xlnm.Print_Titles" localSheetId="0">'первон'!$8:$9</definedName>
  </definedNames>
  <calcPr fullCalcOnLoad="1"/>
</workbook>
</file>

<file path=xl/sharedStrings.xml><?xml version="1.0" encoding="utf-8"?>
<sst xmlns="http://schemas.openxmlformats.org/spreadsheetml/2006/main" count="1872" uniqueCount="417">
  <si>
    <t>Наименование показателей</t>
  </si>
  <si>
    <t>Раздел</t>
  </si>
  <si>
    <t>Общегосударственные вопросы</t>
  </si>
  <si>
    <t>01</t>
  </si>
  <si>
    <t>02</t>
  </si>
  <si>
    <t>03</t>
  </si>
  <si>
    <t>005</t>
  </si>
  <si>
    <t>04</t>
  </si>
  <si>
    <t>05</t>
  </si>
  <si>
    <t>06</t>
  </si>
  <si>
    <t>07</t>
  </si>
  <si>
    <t>12</t>
  </si>
  <si>
    <t>09</t>
  </si>
  <si>
    <t>08</t>
  </si>
  <si>
    <t>11</t>
  </si>
  <si>
    <t>10</t>
  </si>
  <si>
    <t>ВСЕГО РАСХОДОВ:</t>
  </si>
  <si>
    <t>Подраз-дел</t>
  </si>
  <si>
    <t>00</t>
  </si>
  <si>
    <t>000</t>
  </si>
  <si>
    <t>500</t>
  </si>
  <si>
    <t>013</t>
  </si>
  <si>
    <t>14</t>
  </si>
  <si>
    <t>001</t>
  </si>
  <si>
    <t>003</t>
  </si>
  <si>
    <t>014</t>
  </si>
  <si>
    <t>006</t>
  </si>
  <si>
    <t>019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</si>
  <si>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</si>
  <si>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</si>
  <si>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</si>
  <si>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</si>
  <si>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</si>
  <si>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</si>
  <si>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</si>
  <si>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</si>
  <si>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Национальная экономика</t>
  </si>
  <si>
    <t>Дорожное хозяйство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</si>
  <si>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</si>
  <si>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</si>
  <si>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</si>
  <si>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</si>
  <si>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</si>
  <si>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</si>
  <si>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</si>
  <si>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</si>
  <si>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</si>
  <si>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</si>
  <si>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</si>
  <si>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кинематография, средства массовой информации</t>
  </si>
  <si>
    <t>Культура</t>
  </si>
  <si>
    <t>Здравоохранение, физическая культура и спорт</t>
  </si>
  <si>
    <t>Стационарная медицинская помощь</t>
  </si>
  <si>
    <t>Амбулаторная помощь</t>
  </si>
  <si>
    <t>Физическая культура и спорт</t>
  </si>
  <si>
    <t>Социальная политика</t>
  </si>
  <si>
    <t>Пенсионное обеспечение</t>
  </si>
  <si>
    <t>Социальное обеспечение населения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</si>
  <si>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</si>
  <si>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Глава муниципального образования</t>
  </si>
  <si>
    <t>Центральный аппарат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</si>
  <si>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</si>
  <si>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</si>
  <si>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Процентные платежи по долговым обязательствам</t>
  </si>
  <si>
    <t>Процентные платежи по муниципальному долгу</t>
  </si>
  <si>
    <t>Резервные фонды местных администраций</t>
  </si>
  <si>
    <t>Резервный фонд на предупреждение и ликвидацию последствий чрезвычайных ситуаций и стихийных бедствий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</si>
  <si>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</si>
  <si>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</si>
  <si>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</si>
  <si>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</si>
  <si>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Учреждения по обеспечению хозяйственного обслуживания</t>
  </si>
  <si>
    <t>Бюджетные инвестиции в объекты капитального строительства, не включенные в целевые программы</t>
  </si>
  <si>
    <t>Строительство объектов общегражданского назначения</t>
  </si>
  <si>
    <t>Воинские формирования (органы, подразделения)</t>
  </si>
  <si>
    <t xml:space="preserve">Военный персонал </t>
  </si>
  <si>
    <t>Функционирование органов в сфере национальной безопасности и правоохранительной деятельности</t>
  </si>
  <si>
    <t>Продовольственное обеспечение</t>
  </si>
  <si>
    <t>Вещевое обеспечение</t>
  </si>
  <si>
    <t>Пособия и компенсации военнослужащим, приравненным к ним лицам, а также уволенным из их числа</t>
  </si>
  <si>
    <t>Обеспечение деятельности подведомственных учреждений</t>
  </si>
  <si>
    <t>Строительство и модернизация автомобильных дорог общего пользования, в том числе дорог в поселениях (за исключением автомобильных дорог федерального значения)</t>
  </si>
  <si>
    <t>Поддержка дорожного хозяйства</t>
  </si>
  <si>
    <t>Содержание автомобильных  дорог общего пользования</t>
  </si>
  <si>
    <t>Мероприятия в области строительства, архитектуры и градостроительства</t>
  </si>
  <si>
    <t xml:space="preserve">Поддержка жилищного хозяйства 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</si>
  <si>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</si>
  <si>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Капитальный ремонт государственного жилищного фонда субъектов Российской Федерации  и муниципального жилищного фонда</t>
  </si>
  <si>
    <t xml:space="preserve">Мероприятия в области жилищного хозяйства </t>
  </si>
  <si>
    <t xml:space="preserve">Поддержка коммунального хозяйства 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</si>
  <si>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</si>
  <si>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Мероприятия в области коммунального хозяйства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</si>
  <si>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</si>
  <si>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</si>
  <si>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</si>
  <si>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</si>
  <si>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</si>
  <si>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Целевые программы муниципальных образований</t>
  </si>
  <si>
    <t>Детские дошкольные учреждения</t>
  </si>
  <si>
    <t>Школы-детские сады, школы начальные, неполные средние и средние</t>
  </si>
  <si>
    <t>Учреждения по внешкольной работе с детьми</t>
  </si>
  <si>
    <t>Организационно-воспитательная работа с молодежью</t>
  </si>
  <si>
    <t>Проведение мероприятий для детей и молодежи</t>
  </si>
  <si>
    <t>Мероприятия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</si>
  <si>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</si>
  <si>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Дворцы и дома культуры, другие учреждения культуры и средств массовой информации</t>
  </si>
  <si>
    <t>Библиотеки</t>
  </si>
  <si>
    <t>Театры, цирки, концертные и другие организации исполнительских искусств</t>
  </si>
  <si>
    <t>Мероприятия в сфере культуры, кинематографии и средств массовой информации</t>
  </si>
  <si>
    <t>Комплектование книжных фондов библиотек муниципальных образований</t>
  </si>
  <si>
    <t>Государственная поддержка в сфере культуры, кинематографии и средств массовой информации</t>
  </si>
  <si>
    <t>Больницы, клиники, госпитали, медико-санитарные части</t>
  </si>
  <si>
    <t>Поликлиники, амбулатории, диагностические центры</t>
  </si>
  <si>
    <t>Центры спортивной подготовки (сборные команды)</t>
  </si>
  <si>
    <t>Физкультурно-оздоровительная работа и спортивные мероприятия</t>
  </si>
  <si>
    <t xml:space="preserve">Мероприятия в области здравоохранения, спорта и физической культуры, туризма </t>
  </si>
  <si>
    <t>Учреждения, обеспечивающие предоставление услуг в сфере здравоохранения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</si>
  <si>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</si>
  <si>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</si>
  <si>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</si>
  <si>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</si>
  <si>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Выполнение функций бюджетными учреждениями</t>
  </si>
  <si>
    <t>Бюджетные инвестиции</t>
  </si>
  <si>
    <t>Социальные выплаты</t>
  </si>
  <si>
    <t>Прочие расходы</t>
  </si>
  <si>
    <t>Функционирование органов в сфере национальной безопасности, правоохранительной деятельности и обороны</t>
  </si>
  <si>
    <t>Субсидии юридическим лицам</t>
  </si>
  <si>
    <t>Выполнение функций органами местного самоуправления</t>
  </si>
  <si>
    <t>Субсидии некоммерческим организациям</t>
  </si>
  <si>
    <t>Судебная система</t>
  </si>
  <si>
    <t>Руководство и управление в сфере установленных функций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</si>
  <si>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</si>
  <si>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</si>
  <si>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Региональные целевые программы</t>
  </si>
  <si>
    <t xml:space="preserve">Ежемесячное денежное вознаграждение за классное руководство </t>
  </si>
  <si>
    <t>Иные безвозмездные и безвозвратные перечисления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</si>
  <si>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</si>
  <si>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Охрана семьи и детства</t>
  </si>
  <si>
    <t>Приложение 5</t>
  </si>
  <si>
    <t xml:space="preserve">в том числе </t>
  </si>
  <si>
    <t>по вопросам местного значения</t>
  </si>
  <si>
    <t xml:space="preserve"> по вопросам местного значения за счёт предпринимательской  деятельности</t>
  </si>
  <si>
    <t>Мероприятия по землеустройству и землепользованию</t>
  </si>
  <si>
    <t>Водные ресурсы</t>
  </si>
  <si>
    <t>Водохозяйственные мероприятия</t>
  </si>
  <si>
    <t>Осуществление капитального ремонта гидротехнических сооружений, находящихся в собственности субъекта Российской Федерации, муниципальной собственности, и бесхозяйственных гидротехнических сооружений</t>
  </si>
  <si>
    <t xml:space="preserve">Руководство и управление  в сфере установленных функций органов государственной власти субъектов Российской Федеорации и органовместного самоуправления </t>
  </si>
  <si>
    <t>Бюджетные инвестиции в объекты капитального строительства собственности муниципальных образований</t>
  </si>
  <si>
    <t>Федеральная целевая программа "Жилище" на 2002-2010годы (второй этап)</t>
  </si>
  <si>
    <t>Переселение граждан из жилищного фонда, признанного непригодным для проживания и (или) жилищного фонда с высоким уровнем износа (более 70%)</t>
  </si>
  <si>
    <t>Руководство иуправление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</si>
  <si>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Музеи и постоянные выставки</t>
  </si>
  <si>
    <t>Периодическая печать и издательства</t>
  </si>
  <si>
    <t>Периодические издания,учреждённые органами законодательной и исполнительной власти</t>
  </si>
  <si>
    <t>Другие вопросы в области культуры, кинематографии и средств массовой информации</t>
  </si>
  <si>
    <t>Другие вопросы в области здравоохранения,физической культуры и спорта</t>
  </si>
  <si>
    <t>Реализация государственных функций в области здравоохранения, спорта, туризма</t>
  </si>
  <si>
    <t>Мероприятия в области здравоохранения, спорта, туризма</t>
  </si>
  <si>
    <t>Другие вопросы в области социальной политики</t>
  </si>
  <si>
    <t>Другие вопросы в области жилищно-коммунальног хозяйства</t>
  </si>
  <si>
    <t>Другие вопросы в области окружающей среды</t>
  </si>
  <si>
    <t>012</t>
  </si>
  <si>
    <t>Выполнение функций государственными органами</t>
  </si>
  <si>
    <t xml:space="preserve">Центральный аппарат </t>
  </si>
  <si>
    <t>Выполнение функций  бюджетными учреждениями</t>
  </si>
  <si>
    <t>Реализация государственных функций в области национальной экономики</t>
  </si>
  <si>
    <t>Развитие социальной и инженерной инфраструктуры субъектов Российской Федерации и муниципальных образований</t>
  </si>
  <si>
    <t xml:space="preserve">Развитие социальной и инженерной инфраструктуры </t>
  </si>
  <si>
    <t>Внедрение инновационных образовательных программ</t>
  </si>
  <si>
    <t>Скорая медицинская помощь</t>
  </si>
  <si>
    <t>Заготовка, переработка, хранение и обеспечение безопасности донорской крови и ее компонентов</t>
  </si>
  <si>
    <t>Центы, станции и отделения переливания  крови</t>
  </si>
  <si>
    <t>Социальная помощь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</si>
  <si>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</si>
  <si>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</t>
  </si>
  <si>
    <t>002 00 00</t>
  </si>
  <si>
    <t>002 03 00</t>
  </si>
  <si>
    <t>002 04 00</t>
  </si>
  <si>
    <t>002 11 00</t>
  </si>
  <si>
    <t>002 12 00</t>
  </si>
  <si>
    <t>001 00 00</t>
  </si>
  <si>
    <t>001 40 00</t>
  </si>
  <si>
    <t>065 00 00</t>
  </si>
  <si>
    <t>065 03 00</t>
  </si>
  <si>
    <t>070 00 00</t>
  </si>
  <si>
    <t>070 05 00</t>
  </si>
  <si>
    <t>070 05 02</t>
  </si>
  <si>
    <t>090 00 00</t>
  </si>
  <si>
    <t>090 02 00</t>
  </si>
  <si>
    <t>092 00 00</t>
  </si>
  <si>
    <t>092 03 00</t>
  </si>
  <si>
    <t>202 00 00</t>
  </si>
  <si>
    <t>202 01 00</t>
  </si>
  <si>
    <t>202 58 00</t>
  </si>
  <si>
    <t>202 67 00</t>
  </si>
  <si>
    <t>202 71 00</t>
  </si>
  <si>
    <t>202 72 00</t>
  </si>
  <si>
    <t>202 76 00</t>
  </si>
  <si>
    <t>280 00 00</t>
  </si>
  <si>
    <t>280 03 00</t>
  </si>
  <si>
    <t>315 00 00</t>
  </si>
  <si>
    <t>315 02 00</t>
  </si>
  <si>
    <t>315 02 01</t>
  </si>
  <si>
    <t>315 02 03</t>
  </si>
  <si>
    <t>338 00 00</t>
  </si>
  <si>
    <t>340 00 00</t>
  </si>
  <si>
    <t>340 03 00</t>
  </si>
  <si>
    <t>102 00 00</t>
  </si>
  <si>
    <t>102 01 02</t>
  </si>
  <si>
    <t>102 02 00</t>
  </si>
  <si>
    <t>104 00 00</t>
  </si>
  <si>
    <t>104 04 00</t>
  </si>
  <si>
    <t>350 00 00</t>
  </si>
  <si>
    <t>350 01 00</t>
  </si>
  <si>
    <t>350 02 00</t>
  </si>
  <si>
    <t>350 03 00</t>
  </si>
  <si>
    <t>522 00 00</t>
  </si>
  <si>
    <t>102 01 00</t>
  </si>
  <si>
    <t>351 00 00</t>
  </si>
  <si>
    <t>351 02 00</t>
  </si>
  <si>
    <t>351 05 00</t>
  </si>
  <si>
    <t>795 00 00</t>
  </si>
  <si>
    <t>795 00 01</t>
  </si>
  <si>
    <t>600 00 00</t>
  </si>
  <si>
    <t>600 01 00</t>
  </si>
  <si>
    <t>600 02 00</t>
  </si>
  <si>
    <t>600 03 00</t>
  </si>
  <si>
    <t>600 04 00</t>
  </si>
  <si>
    <t>600 05 00</t>
  </si>
  <si>
    <t>523 00 00</t>
  </si>
  <si>
    <t>420 00 00</t>
  </si>
  <si>
    <t>420 99 00</t>
  </si>
  <si>
    <t>420 99 03</t>
  </si>
  <si>
    <t>421 00 00</t>
  </si>
  <si>
    <t>421 99 00</t>
  </si>
  <si>
    <t>421 99 03</t>
  </si>
  <si>
    <t>423 00 00</t>
  </si>
  <si>
    <t>423 99 00</t>
  </si>
  <si>
    <t>423 99 03</t>
  </si>
  <si>
    <t>520 00 00</t>
  </si>
  <si>
    <t>520 09 00</t>
  </si>
  <si>
    <t>431 00 00</t>
  </si>
  <si>
    <t>431 01 00</t>
  </si>
  <si>
    <t>020 40 00</t>
  </si>
  <si>
    <t>436 00 00</t>
  </si>
  <si>
    <t>452 00 00</t>
  </si>
  <si>
    <t>452 99 00</t>
  </si>
  <si>
    <t>452 99 03</t>
  </si>
  <si>
    <t>440 00 00</t>
  </si>
  <si>
    <t>440 99 00</t>
  </si>
  <si>
    <t>440 99 03</t>
  </si>
  <si>
    <t>441 00 00</t>
  </si>
  <si>
    <t>441 99 00</t>
  </si>
  <si>
    <t>441 99 03</t>
  </si>
  <si>
    <t>442 00 00</t>
  </si>
  <si>
    <t>442 99 00</t>
  </si>
  <si>
    <t>442 99 03</t>
  </si>
  <si>
    <t>443 00 00</t>
  </si>
  <si>
    <t>443 99 00</t>
  </si>
  <si>
    <t>443 99 03</t>
  </si>
  <si>
    <t>450 00 00</t>
  </si>
  <si>
    <t>450 06 00</t>
  </si>
  <si>
    <t>450 85 00</t>
  </si>
  <si>
    <t>457 00 00</t>
  </si>
  <si>
    <t>457 85 00</t>
  </si>
  <si>
    <t>795 00 02</t>
  </si>
  <si>
    <t>470 00 00</t>
  </si>
  <si>
    <t>470 99 00</t>
  </si>
  <si>
    <t>470 99 03</t>
  </si>
  <si>
    <t>471 00 00</t>
  </si>
  <si>
    <t>471 99 00</t>
  </si>
  <si>
    <t>471 99 03</t>
  </si>
  <si>
    <t>520 18 00</t>
  </si>
  <si>
    <t>472 00 00</t>
  </si>
  <si>
    <t>472 99 00</t>
  </si>
  <si>
    <t>482 00 00</t>
  </si>
  <si>
    <t>482 99 00</t>
  </si>
  <si>
    <t>482 99 03</t>
  </si>
  <si>
    <t>512 00 00</t>
  </si>
  <si>
    <t>512 97 00</t>
  </si>
  <si>
    <t>469 00 00</t>
  </si>
  <si>
    <t>469 99 00</t>
  </si>
  <si>
    <t>469 99 03</t>
  </si>
  <si>
    <t>485 00 00</t>
  </si>
  <si>
    <t>485 97 00</t>
  </si>
  <si>
    <t>491 00 00</t>
  </si>
  <si>
    <t>491 01 00</t>
  </si>
  <si>
    <t>505 00 00</t>
  </si>
  <si>
    <t>505 33 00</t>
  </si>
  <si>
    <t>505 36 00</t>
  </si>
  <si>
    <t>514 00 00</t>
  </si>
  <si>
    <t>514 01 00</t>
  </si>
  <si>
    <t>514 05 00</t>
  </si>
  <si>
    <t>Совершенствавание организации питания учащихся в общеобразовательных учреждениях</t>
  </si>
  <si>
    <t>436 12 00</t>
  </si>
  <si>
    <t>по переданным полномочиям</t>
  </si>
  <si>
    <t>тыс.руб.</t>
  </si>
  <si>
    <t>ЦС</t>
  </si>
  <si>
    <t>ВР</t>
  </si>
  <si>
    <t>485 97 10</t>
  </si>
  <si>
    <t>485 97 11</t>
  </si>
  <si>
    <t>Социальные выплаты на лекарственное обеспечение, отдельных категорий граждан</t>
  </si>
  <si>
    <t>Субсидии отделтьным общественным организациям и иным некоммерческим объединениям</t>
  </si>
  <si>
    <t xml:space="preserve">Субсидии юридическим лицам </t>
  </si>
  <si>
    <t>002 04 20</t>
  </si>
  <si>
    <t>001 40 21</t>
  </si>
  <si>
    <t>002 04 23</t>
  </si>
  <si>
    <t>202 01 22</t>
  </si>
  <si>
    <t>202 58 22</t>
  </si>
  <si>
    <t>202 67 22</t>
  </si>
  <si>
    <t>202 71 22</t>
  </si>
  <si>
    <t>202 72 22</t>
  </si>
  <si>
    <t>202 76 22</t>
  </si>
  <si>
    <t>420 99 28</t>
  </si>
  <si>
    <t>420 99 29</t>
  </si>
  <si>
    <t>421 99 25</t>
  </si>
  <si>
    <t>421 99 29</t>
  </si>
  <si>
    <t>423 99 29</t>
  </si>
  <si>
    <t>436 12 51</t>
  </si>
  <si>
    <t>522 11 50</t>
  </si>
  <si>
    <t>450 06 54</t>
  </si>
  <si>
    <t>470 99 30</t>
  </si>
  <si>
    <t>470 99 32</t>
  </si>
  <si>
    <t>520 18 52</t>
  </si>
  <si>
    <t>505 85 00</t>
  </si>
  <si>
    <t>505 85 31</t>
  </si>
  <si>
    <t>Оказание других видов социальной помощи</t>
  </si>
  <si>
    <t>Предоставление мер отдельным группам населения социальной поодержке в лекарственном обеспечении</t>
  </si>
  <si>
    <t>520 10 26</t>
  </si>
  <si>
    <t>Целевые программы муниципального образования</t>
  </si>
  <si>
    <t>420 99 26</t>
  </si>
  <si>
    <t>520 10 00</t>
  </si>
  <si>
    <t>Обеспечение деятельности комиссии по делам несовершеннолетних и защите их прав</t>
  </si>
  <si>
    <t>Обеспечение деятельности по регистрации и ведению учёта граждан, выехавших из районов Крайнего Севера</t>
  </si>
  <si>
    <t>Военный персонал  медвытрезвителя</t>
  </si>
  <si>
    <t>Функционирование медвытрезвителя в сфере национальной безопасности и правоохранительной деятельности</t>
  </si>
  <si>
    <t>Продовольственное обеспечение медвытрезвителя</t>
  </si>
  <si>
    <t>Вещевое обеспечение медвытрезвителя</t>
  </si>
  <si>
    <t>Пособия и компенсации военнослужащим, приравненным к ним лицам, а также уволенным из их числа по медвытрезвителю</t>
  </si>
  <si>
    <t>Обеспечение деятельности подведомственных учреждений за счет платных услуг</t>
  </si>
  <si>
    <t>Возмещение расходов учреждениям по родительской плате</t>
  </si>
  <si>
    <t>Воспитание и обучение детей-инвалидов в дошкольных учреждениях</t>
  </si>
  <si>
    <t>Реализация социальных гарантий, предоставляемых педагогическим работникам</t>
  </si>
  <si>
    <t xml:space="preserve">Выполнение функций бюджетными учреждениями </t>
  </si>
  <si>
    <t>Реализация основных общеобразовательных программ в части финансирования расходов на оплату труда работникам муниципальных общеобразовательных учреждений, расходов, обнспечивающих организацию учебного процесса</t>
  </si>
  <si>
    <t>Совершенствавание организации питания учащихся в общеобразовательных учреждениях за счет областного бюджета</t>
  </si>
  <si>
    <t>Комплектование книжных фондов библиотек муниципальных образований за счет областного бюджета</t>
  </si>
  <si>
    <t>Обеспечение питанием детей в возрасте до трех лет по заключению врачей</t>
  </si>
  <si>
    <t>На проведение заключительной дезинфекции в очагах инфекционных заболеваний</t>
  </si>
  <si>
    <t>Мероприятия в области здравоохранения,спорта, туризма (санитарно-эпидемиологические мероприятия)</t>
  </si>
  <si>
    <t>Мероприятия в области здравоохранения,спорта, туризма (оплата расходов по оказанию услуг отдельным категориям граждан)</t>
  </si>
  <si>
    <t>505 36 27</t>
  </si>
  <si>
    <t>Компенсация части родительской платы за содержание ребенка в муниципальных образовательных учреждениях, реализующих основную общеобразовательную программу</t>
  </si>
  <si>
    <t>093 99 00</t>
  </si>
  <si>
    <t>Целевая программа муниципального образования "Развитие систем водоснабжения и водоотведения г.Великие Луки на 2005-2009 годы"</t>
  </si>
  <si>
    <t>Совершенствавание организации питания учащихся в общеобразовательных учреждениях за счет платных услуг</t>
  </si>
  <si>
    <t>436 12 03</t>
  </si>
  <si>
    <t>795 00 05</t>
  </si>
  <si>
    <t>Целевая программа муниципального образования "Ремонт тротуаров"</t>
  </si>
  <si>
    <t>523 01 56</t>
  </si>
  <si>
    <t>Обеспечение пожарной безопасности</t>
  </si>
  <si>
    <t>Областная целевая программа "Пожарная бесопасность на 2004-2008 годы"</t>
  </si>
  <si>
    <t>522 11 00</t>
  </si>
  <si>
    <t>520 09 24</t>
  </si>
  <si>
    <t>280 03 55</t>
  </si>
  <si>
    <t>Капитальный ремонт многоквартирных жилих домов и на переселение граждан из жилищного фонда, признаного непригодным для проживания</t>
  </si>
  <si>
    <t>Целевая программа "Улучшение условий для отдыха жителей г.Великие Луки и организации обустройства мест массового и семейнного отдыха населения"</t>
  </si>
  <si>
    <t>795 00 06</t>
  </si>
  <si>
    <t>023</t>
  </si>
  <si>
    <t>Мероприятия по поддержке и развитию культуры, искусства, кинематографии, средств массовой информации и архивного дела</t>
  </si>
  <si>
    <t>470 99 31</t>
  </si>
  <si>
    <t>476 00 00</t>
  </si>
  <si>
    <t>476 99 00</t>
  </si>
  <si>
    <t>Родильные дома</t>
  </si>
  <si>
    <t>Медицинская помощь в дневных стационарах всех типов</t>
  </si>
  <si>
    <t>518 00 00</t>
  </si>
  <si>
    <t>Реформирование региональных и муниципальных финансов</t>
  </si>
  <si>
    <t>Реформирование региональных финансов</t>
  </si>
  <si>
    <t>518 01 01</t>
  </si>
  <si>
    <t>ОЦП "Развитие сети спортивных плоскостных сооружений в Псковской области в 2008-2010 годы"</t>
  </si>
  <si>
    <t>522 15 57</t>
  </si>
  <si>
    <t>Распределение бюджетных ассигнований по разделам, подразделам, целевым статьям и видам расходов классификации расходов бюджетов на 2009 год</t>
  </si>
  <si>
    <t>План на 2009 год</t>
  </si>
  <si>
    <t>Глава местной администрации (исполнительно-распорядительного органа муниципального образования)</t>
  </si>
  <si>
    <t>002 08 00</t>
  </si>
  <si>
    <t>Городская целевая программа "Фасады города Великие Луки на 2009 год"</t>
  </si>
  <si>
    <t>Городская целевая программа "Благоустроенный двор города Великие Луки на 2009 год"</t>
  </si>
  <si>
    <t>350 02 53</t>
  </si>
  <si>
    <t>436 02 58</t>
  </si>
  <si>
    <t>Субсидии на финансовое 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 терапевтов учасковых</t>
  </si>
  <si>
    <t>470 99 58</t>
  </si>
  <si>
    <t xml:space="preserve">09 </t>
  </si>
  <si>
    <t>471 99 58</t>
  </si>
  <si>
    <t>Целевая программа муниципального образования "Повышение надежности систем теплоснабжения г.Великие Луки на 2008 год"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</si>
  <si>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</si>
  <si>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0020000</t>
  </si>
  <si>
    <t xml:space="preserve">06 </t>
  </si>
  <si>
    <t>0020400</t>
  </si>
  <si>
    <t>Руководитель контрольно-счетной палаты муниципального образования и его заместители</t>
  </si>
  <si>
    <t>0022500</t>
  </si>
  <si>
    <t>Расходы на финансовое 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 терапевтов учасковых</t>
  </si>
  <si>
    <t>Капитальный ремонт гидротехнических сооружений, находящихся в собственности субъекта Российской Федерации, муниципальной собственности, и бесхозяйственных гидротехнических сооружений (за счет областного бюджета)</t>
  </si>
  <si>
    <t>Капитальный ремонт гидротехнических сооружений, находящихся в собственности субъекта Российской Федерации, муниципальной собственности, и бесхозяйственных гидротехнических сооружений (за счет федерального бюджета)</t>
  </si>
  <si>
    <t>280 03 59</t>
  </si>
  <si>
    <t>к решению Великолукской городской Думы</t>
  </si>
  <si>
    <t>"О бюджете муниципального образования "Город Великие Луки" на 2009 год и плановый период 2010 и 2011 годов"</t>
  </si>
  <si>
    <t>Мероприятия в области здравоохранения, спорта и физической культуры, туризма за счет платных услуг</t>
  </si>
  <si>
    <t>512 97 03</t>
  </si>
  <si>
    <t>523 01 60</t>
  </si>
  <si>
    <t>520 10 33</t>
  </si>
  <si>
    <t>Компенсация части родительской платы за содержание ребенка в муниципальных образовательных учреждениях, реализующих основную общеобразовательную программу, софинансирование за счет средств областного бюджета</t>
  </si>
  <si>
    <t>510 03 00</t>
  </si>
  <si>
    <t>Общеэкономические вопросы</t>
  </si>
  <si>
    <t>Мероприятия на рынке труда</t>
  </si>
  <si>
    <t>Реализация дополнительных мероприятий, направленных на снижение напряженности на рынке труда (некоммерческие небюджетные учреждения)</t>
  </si>
  <si>
    <t>Реализация дополнительных мероприятий, направленных на снижение напряженности на рынке труда (бюджетные учреждения)</t>
  </si>
  <si>
    <r>
      <t xml:space="preserve"> от</t>
    </r>
    <r>
      <rPr>
        <u val="single"/>
        <sz val="14"/>
        <rFont val="Times New Roman CYR"/>
        <family val="0"/>
      </rPr>
      <t xml:space="preserve"> 30.07.2009.</t>
    </r>
    <r>
      <rPr>
        <sz val="14"/>
        <rFont val="Times New Roman CYR"/>
        <family val="1"/>
      </rPr>
      <t xml:space="preserve"> № 61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</si>
</sst>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\ &quot;р.&quot;;\-#,##0\ &quot;р.&quot;"/>
    <numFmt numFmtId="166" formatCode="#,##0\ &quot;р.&quot;;[Red]\-#,##0\ &quot;р.&quot;"/>
    <numFmt numFmtId="167" formatCode="#,##0.00\ &quot;р.&quot;;\-#,##0.00\ &quot;р.&quot;"/>
    <numFmt numFmtId="168" formatCode="#,##0.00\ &quot;р.&quot;;[Red]\-#,##0.00\ &quot;р.&quot;"/>
    <numFmt numFmtId="169" formatCode="_-* #,##0\ &quot;р.&quot;_-;\-* #,##0\ &quot;р.&quot;_-;_-* &quot;-&quot;\ &quot;р.&quot;_-;_-@_-"/>
    <numFmt numFmtId="170" formatCode="_-* #,##0\ _р_._-;\-* #,##0\ _р_._-;_-* &quot;-&quot;\ _р_._-;_-@_-"/>
    <numFmt numFmtId="171" formatCode="_-* #,##0.00\ &quot;р.&quot;_-;\-* #,##0.00\ &quot;р.&quot;_-;_-* &quot;-&quot;??\ &quot;р.&quot;_-;_-@_-"/>
    <numFmt numFmtId="172" formatCode="_-* #,##0.00\ _р_._-;\-* #,##0.00\ _р_._-;_-* &quot;-&quot;??\ 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"/>
  </numFmts>
  <fonts count="23">
    <font>
      <sz val="10"/>
      <name val="Arial Cyr"/>
      <family val="0"/>
    </font>
    <font>
      <sz val="14"/>
      <name val="Arial Cyr"/>
      <family val="0"/>
    </font>
    <font>
      <sz val="14"/>
      <name val="Times New Roman CYR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14"/>
      <color indexed="12"/>
      <name val="Times New Roman"/>
      <family val="1"/>
    </font>
    <font>
      <sz val="14"/>
      <color indexed="48"/>
      <name val="Times New Roman"/>
      <family val="1"/>
    </font>
    <font>
      <b/>
      <sz val="14"/>
      <color indexed="10"/>
      <name val="Times New Roman"/>
      <family val="1"/>
    </font>
    <font>
      <i/>
      <sz val="14"/>
      <name val="Times New Roman"/>
      <family val="1"/>
    </font>
    <font>
      <i/>
      <sz val="14"/>
      <color indexed="10"/>
      <name val="Times New Roman"/>
      <family val="1"/>
    </font>
    <font>
      <i/>
      <sz val="14"/>
      <color indexed="12"/>
      <name val="Times New Roman"/>
      <family val="1"/>
    </font>
    <font>
      <b/>
      <sz val="14"/>
      <color indexed="48"/>
      <name val="Times New Roman"/>
      <family val="1"/>
    </font>
    <font>
      <i/>
      <sz val="14"/>
      <color indexed="48"/>
      <name val="Times New Roman"/>
      <family val="1"/>
    </font>
    <font>
      <b/>
      <sz val="14"/>
      <color indexed="12"/>
      <name val="Times New Roman"/>
      <family val="1"/>
    </font>
    <font>
      <sz val="11"/>
      <name val="Times New Roman"/>
      <family val="1"/>
    </font>
    <font>
      <i/>
      <sz val="14"/>
      <color indexed="17"/>
      <name val="Times New Roman"/>
      <family val="1"/>
    </font>
    <font>
      <sz val="14"/>
      <color indexed="17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4"/>
      <name val="Times New Roman"/>
      <family val="1"/>
    </font>
    <font>
      <u val="single"/>
      <sz val="14"/>
      <name val="Times New Roman CYR"/>
      <family val="0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hair"/>
      <bottom style="hair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 wrapText="1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49" fontId="3" fillId="2" borderId="1" xfId="0" applyNumberFormat="1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49" fontId="4" fillId="0" borderId="1" xfId="0" applyNumberFormat="1" applyFont="1" applyFill="1" applyBorder="1" applyAlignment="1">
      <alignment horizontal="center" vertical="top"/>
    </xf>
    <xf numFmtId="0" fontId="7" fillId="0" borderId="0" xfId="0" applyFont="1" applyFill="1" applyAlignment="1">
      <alignment/>
    </xf>
    <xf numFmtId="49" fontId="4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wrapText="1"/>
    </xf>
    <xf numFmtId="49" fontId="4" fillId="0" borderId="0" xfId="0" applyNumberFormat="1" applyFont="1" applyFill="1" applyAlignment="1">
      <alignment horizontal="center" wrapText="1"/>
    </xf>
    <xf numFmtId="49" fontId="4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 wrapText="1"/>
    </xf>
    <xf numFmtId="0" fontId="4" fillId="0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wrapText="1"/>
    </xf>
    <xf numFmtId="49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9" fillId="0" borderId="1" xfId="0" applyFont="1" applyFill="1" applyBorder="1" applyAlignment="1">
      <alignment horizontal="left" vertical="top" wrapText="1"/>
    </xf>
    <xf numFmtId="49" fontId="9" fillId="0" borderId="1" xfId="0" applyNumberFormat="1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top"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/>
    </xf>
    <xf numFmtId="49" fontId="13" fillId="0" borderId="1" xfId="0" applyNumberFormat="1" applyFont="1" applyFill="1" applyBorder="1" applyAlignment="1">
      <alignment horizontal="center" vertical="top" wrapText="1"/>
    </xf>
    <xf numFmtId="49" fontId="13" fillId="0" borderId="1" xfId="0" applyNumberFormat="1" applyFont="1" applyFill="1" applyBorder="1" applyAlignment="1">
      <alignment horizontal="center" vertical="top"/>
    </xf>
    <xf numFmtId="0" fontId="13" fillId="0" borderId="0" xfId="0" applyFont="1" applyFill="1" applyAlignment="1">
      <alignment/>
    </xf>
    <xf numFmtId="0" fontId="9" fillId="0" borderId="1" xfId="0" applyFont="1" applyFill="1" applyBorder="1" applyAlignment="1">
      <alignment horizontal="left" wrapText="1"/>
    </xf>
    <xf numFmtId="0" fontId="14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5" fillId="0" borderId="1" xfId="0" applyFont="1" applyFill="1" applyBorder="1" applyAlignment="1">
      <alignment horizontal="center" vertical="center" wrapText="1"/>
    </xf>
    <xf numFmtId="176" fontId="8" fillId="2" borderId="1" xfId="0" applyNumberFormat="1" applyFont="1" applyFill="1" applyBorder="1" applyAlignment="1">
      <alignment vertical="top" wrapText="1"/>
    </xf>
    <xf numFmtId="176" fontId="8" fillId="0" borderId="1" xfId="0" applyNumberFormat="1" applyFont="1" applyFill="1" applyBorder="1" applyAlignment="1">
      <alignment vertical="top" wrapText="1"/>
    </xf>
    <xf numFmtId="176" fontId="5" fillId="0" borderId="1" xfId="0" applyNumberFormat="1" applyFont="1" applyFill="1" applyBorder="1" applyAlignment="1">
      <alignment vertical="top" wrapText="1"/>
    </xf>
    <xf numFmtId="176" fontId="11" fillId="0" borderId="1" xfId="0" applyNumberFormat="1" applyFont="1" applyFill="1" applyBorder="1" applyAlignment="1">
      <alignment vertical="top" wrapText="1"/>
    </xf>
    <xf numFmtId="176" fontId="5" fillId="0" borderId="1" xfId="0" applyNumberFormat="1" applyFont="1" applyFill="1" applyBorder="1" applyAlignment="1">
      <alignment vertical="top" wrapText="1"/>
    </xf>
    <xf numFmtId="176" fontId="8" fillId="0" borderId="1" xfId="0" applyNumberFormat="1" applyFont="1" applyFill="1" applyBorder="1" applyAlignment="1">
      <alignment vertical="top" wrapText="1"/>
    </xf>
    <xf numFmtId="176" fontId="9" fillId="0" borderId="1" xfId="0" applyNumberFormat="1" applyFont="1" applyFill="1" applyBorder="1" applyAlignment="1">
      <alignment vertical="top" wrapText="1"/>
    </xf>
    <xf numFmtId="176" fontId="10" fillId="0" borderId="1" xfId="0" applyNumberFormat="1" applyFont="1" applyFill="1" applyBorder="1" applyAlignment="1">
      <alignment vertical="top" wrapText="1"/>
    </xf>
    <xf numFmtId="176" fontId="9" fillId="0" borderId="1" xfId="0" applyNumberFormat="1" applyFont="1" applyFill="1" applyBorder="1" applyAlignment="1">
      <alignment vertical="top"/>
    </xf>
    <xf numFmtId="176" fontId="13" fillId="0" borderId="1" xfId="0" applyNumberFormat="1" applyFont="1" applyFill="1" applyBorder="1" applyAlignment="1">
      <alignment vertical="top"/>
    </xf>
    <xf numFmtId="176" fontId="11" fillId="0" borderId="1" xfId="0" applyNumberFormat="1" applyFont="1" applyFill="1" applyBorder="1" applyAlignment="1">
      <alignment vertical="top"/>
    </xf>
    <xf numFmtId="0" fontId="9" fillId="0" borderId="1" xfId="0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left" vertical="top" wrapText="1"/>
    </xf>
    <xf numFmtId="49" fontId="9" fillId="0" borderId="2" xfId="0" applyNumberFormat="1" applyFont="1" applyFill="1" applyBorder="1" applyAlignment="1">
      <alignment horizontal="center" vertical="top" wrapText="1"/>
    </xf>
    <xf numFmtId="49" fontId="9" fillId="0" borderId="2" xfId="0" applyNumberFormat="1" applyFont="1" applyFill="1" applyBorder="1" applyAlignment="1">
      <alignment horizontal="center" vertical="top"/>
    </xf>
    <xf numFmtId="176" fontId="11" fillId="0" borderId="2" xfId="0" applyNumberFormat="1" applyFont="1" applyFill="1" applyBorder="1" applyAlignment="1">
      <alignment vertical="top" wrapText="1"/>
    </xf>
    <xf numFmtId="176" fontId="9" fillId="0" borderId="2" xfId="0" applyNumberFormat="1" applyFont="1" applyFill="1" applyBorder="1" applyAlignment="1">
      <alignment vertical="top"/>
    </xf>
    <xf numFmtId="0" fontId="3" fillId="0" borderId="3" xfId="0" applyFont="1" applyFill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vertical="top"/>
    </xf>
    <xf numFmtId="176" fontId="8" fillId="0" borderId="4" xfId="0" applyNumberFormat="1" applyFont="1" applyFill="1" applyBorder="1" applyAlignment="1">
      <alignment vertical="top" wrapText="1"/>
    </xf>
    <xf numFmtId="176" fontId="8" fillId="0" borderId="5" xfId="0" applyNumberFormat="1" applyFont="1" applyFill="1" applyBorder="1" applyAlignment="1">
      <alignment vertical="top" wrapText="1"/>
    </xf>
    <xf numFmtId="49" fontId="16" fillId="0" borderId="1" xfId="0" applyNumberFormat="1" applyFont="1" applyFill="1" applyBorder="1" applyAlignment="1">
      <alignment horizontal="center" vertical="top" wrapText="1"/>
    </xf>
    <xf numFmtId="49" fontId="16" fillId="0" borderId="1" xfId="0" applyNumberFormat="1" applyFont="1" applyFill="1" applyBorder="1" applyAlignment="1">
      <alignment horizontal="center" vertical="top"/>
    </xf>
    <xf numFmtId="49" fontId="10" fillId="0" borderId="1" xfId="0" applyNumberFormat="1" applyFont="1" applyFill="1" applyBorder="1" applyAlignment="1">
      <alignment horizontal="center" vertical="top"/>
    </xf>
    <xf numFmtId="49" fontId="17" fillId="0" borderId="1" xfId="0" applyNumberFormat="1" applyFont="1" applyFill="1" applyBorder="1" applyAlignment="1">
      <alignment horizontal="center" vertical="top" wrapText="1"/>
    </xf>
    <xf numFmtId="49" fontId="17" fillId="0" borderId="1" xfId="0" applyNumberFormat="1" applyFont="1" applyFill="1" applyBorder="1" applyAlignment="1">
      <alignment horizontal="center" vertical="top"/>
    </xf>
    <xf numFmtId="49" fontId="17" fillId="0" borderId="1" xfId="0" applyNumberFormat="1" applyFont="1" applyFill="1" applyBorder="1" applyAlignment="1">
      <alignment horizontal="center" vertical="top" wrapText="1"/>
    </xf>
    <xf numFmtId="49" fontId="17" fillId="0" borderId="1" xfId="0" applyNumberFormat="1" applyFont="1" applyFill="1" applyBorder="1" applyAlignment="1">
      <alignment horizontal="center" vertical="top"/>
    </xf>
    <xf numFmtId="49" fontId="16" fillId="0" borderId="1" xfId="0" applyNumberFormat="1" applyFont="1" applyFill="1" applyBorder="1" applyAlignment="1">
      <alignment horizontal="center" vertical="top" wrapText="1"/>
    </xf>
    <xf numFmtId="49" fontId="16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/>
    </xf>
    <xf numFmtId="49" fontId="11" fillId="0" borderId="1" xfId="0" applyNumberFormat="1" applyFont="1" applyFill="1" applyBorder="1" applyAlignment="1">
      <alignment horizontal="center" vertical="top" wrapText="1"/>
    </xf>
    <xf numFmtId="49" fontId="11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/>
    </xf>
    <xf numFmtId="49" fontId="5" fillId="0" borderId="1" xfId="0" applyNumberFormat="1" applyFont="1" applyFill="1" applyBorder="1" applyAlignment="1">
      <alignment horizontal="center" vertical="top"/>
    </xf>
    <xf numFmtId="49" fontId="7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 wrapText="1"/>
    </xf>
    <xf numFmtId="164" fontId="4" fillId="0" borderId="1" xfId="0" applyNumberFormat="1" applyFont="1" applyFill="1" applyBorder="1" applyAlignment="1" applyProtection="1">
      <alignment vertical="top" wrapText="1"/>
      <protection locked="0"/>
    </xf>
    <xf numFmtId="49" fontId="9" fillId="0" borderId="1" xfId="0" applyNumberFormat="1" applyFont="1" applyFill="1" applyBorder="1" applyAlignment="1">
      <alignment horizontal="center" vertical="top"/>
    </xf>
    <xf numFmtId="164" fontId="4" fillId="0" borderId="1" xfId="0" applyNumberFormat="1" applyFont="1" applyFill="1" applyBorder="1" applyAlignment="1" applyProtection="1">
      <alignment horizontal="left" vertical="top" wrapText="1"/>
      <protection locked="0"/>
    </xf>
    <xf numFmtId="0" fontId="9" fillId="0" borderId="6" xfId="0" applyFont="1" applyFill="1" applyBorder="1" applyAlignment="1">
      <alignment horizontal="left" wrapText="1"/>
    </xf>
    <xf numFmtId="0" fontId="20" fillId="0" borderId="0" xfId="0" applyFont="1" applyFill="1" applyAlignment="1">
      <alignment/>
    </xf>
    <xf numFmtId="176" fontId="4" fillId="0" borderId="1" xfId="0" applyNumberFormat="1" applyFont="1" applyFill="1" applyBorder="1" applyAlignment="1">
      <alignment vertical="top" wrapText="1"/>
    </xf>
    <xf numFmtId="49" fontId="9" fillId="0" borderId="1" xfId="0" applyNumberFormat="1" applyFont="1" applyFill="1" applyBorder="1" applyAlignment="1">
      <alignment horizontal="center" vertical="top" wrapText="1"/>
    </xf>
    <xf numFmtId="49" fontId="10" fillId="0" borderId="1" xfId="0" applyNumberFormat="1" applyFont="1" applyFill="1" applyBorder="1" applyAlignment="1">
      <alignment horizontal="center" vertical="top"/>
    </xf>
    <xf numFmtId="49" fontId="5" fillId="0" borderId="1" xfId="0" applyNumberFormat="1" applyFont="1" applyFill="1" applyBorder="1" applyAlignment="1">
      <alignment horizontal="center" vertical="top"/>
    </xf>
    <xf numFmtId="49" fontId="22" fillId="0" borderId="1" xfId="0" applyNumberFormat="1" applyFont="1" applyFill="1" applyBorder="1" applyAlignment="1" applyProtection="1">
      <alignment horizontal="center" vertical="top" wrapText="1"/>
      <protection locked="0"/>
    </xf>
    <xf numFmtId="176" fontId="4" fillId="0" borderId="1" xfId="0" applyNumberFormat="1" applyFont="1" applyFill="1" applyBorder="1" applyAlignment="1">
      <alignment vertical="top" wrapText="1"/>
    </xf>
    <xf numFmtId="49" fontId="2" fillId="0" borderId="0" xfId="0" applyNumberFormat="1" applyFont="1" applyFill="1" applyAlignment="1">
      <alignment horizontal="right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49" fontId="2" fillId="0" borderId="0" xfId="0" applyNumberFormat="1" applyFont="1" applyFill="1" applyAlignment="1">
      <alignment horizontal="right" wrapText="1"/>
    </xf>
    <xf numFmtId="49" fontId="4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456</xdr:row>
      <xdr:rowOff>0</xdr:rowOff>
    </xdr:from>
    <xdr:to>
      <xdr:col>0</xdr:col>
      <xdr:colOff>0</xdr:colOff>
      <xdr:row>456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506474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456</xdr:row>
      <xdr:rowOff>0</xdr:rowOff>
    </xdr:from>
    <xdr:to>
      <xdr:col>0</xdr:col>
      <xdr:colOff>0</xdr:colOff>
      <xdr:row>456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0" y="1506474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7"/>
  <sheetViews>
    <sheetView tabSelected="1" zoomScale="75" zoomScaleNormal="75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F4" sqref="F4:I4"/>
    </sheetView>
  </sheetViews>
  <sheetFormatPr defaultColWidth="9.00390625" defaultRowHeight="12.75"/>
  <cols>
    <col min="1" max="1" width="64.625" style="25" customWidth="1"/>
    <col min="2" max="2" width="9.00390625" style="1" customWidth="1"/>
    <col min="3" max="3" width="9.00390625" style="2" customWidth="1"/>
    <col min="4" max="4" width="11.75390625" style="2" customWidth="1"/>
    <col min="5" max="5" width="9.375" style="2" customWidth="1"/>
    <col min="6" max="6" width="14.25390625" style="3" customWidth="1"/>
    <col min="7" max="7" width="13.875" style="3" customWidth="1"/>
    <col min="8" max="8" width="13.125" style="3" customWidth="1"/>
    <col min="9" max="9" width="14.25390625" style="3" customWidth="1"/>
    <col min="10" max="16384" width="9.125" style="3" customWidth="1"/>
  </cols>
  <sheetData>
    <row r="1" spans="6:9" ht="18.75">
      <c r="F1" s="102" t="s">
        <v>138</v>
      </c>
      <c r="G1" s="102"/>
      <c r="H1" s="102"/>
      <c r="I1" s="102"/>
    </row>
    <row r="2" spans="6:9" ht="18.75">
      <c r="F2" s="102" t="s">
        <v>404</v>
      </c>
      <c r="G2" s="102"/>
      <c r="H2" s="102"/>
      <c r="I2" s="102"/>
    </row>
    <row r="3" spans="6:9" ht="18.75">
      <c r="F3" s="102" t="s">
        <v>416</v>
      </c>
      <c r="G3" s="102"/>
      <c r="H3" s="102"/>
      <c r="I3" s="102"/>
    </row>
    <row r="4" spans="6:9" ht="63" customHeight="1">
      <c r="F4" s="107" t="s">
        <v>405</v>
      </c>
      <c r="G4" s="107"/>
      <c r="H4" s="107"/>
      <c r="I4" s="107"/>
    </row>
    <row r="5" spans="6:9" ht="18.75">
      <c r="F5" s="102"/>
      <c r="G5" s="102"/>
      <c r="H5" s="102"/>
      <c r="I5" s="102"/>
    </row>
    <row r="6" spans="1:6" ht="39.75" customHeight="1">
      <c r="A6" s="106" t="s">
        <v>381</v>
      </c>
      <c r="B6" s="106"/>
      <c r="C6" s="106"/>
      <c r="D6" s="106"/>
      <c r="E6" s="106"/>
      <c r="F6" s="106"/>
    </row>
    <row r="7" ht="18">
      <c r="I7" s="3" t="s">
        <v>296</v>
      </c>
    </row>
    <row r="8" spans="1:9" s="5" customFormat="1" ht="24" customHeight="1">
      <c r="A8" s="103" t="s">
        <v>0</v>
      </c>
      <c r="B8" s="108" t="s">
        <v>1</v>
      </c>
      <c r="C8" s="108" t="s">
        <v>17</v>
      </c>
      <c r="D8" s="108" t="s">
        <v>297</v>
      </c>
      <c r="E8" s="108" t="s">
        <v>298</v>
      </c>
      <c r="F8" s="105" t="s">
        <v>382</v>
      </c>
      <c r="G8" s="105" t="s">
        <v>139</v>
      </c>
      <c r="H8" s="105"/>
      <c r="I8" s="105"/>
    </row>
    <row r="9" spans="1:9" s="5" customFormat="1" ht="120">
      <c r="A9" s="104"/>
      <c r="B9" s="108"/>
      <c r="C9" s="108"/>
      <c r="D9" s="108"/>
      <c r="E9" s="108"/>
      <c r="F9" s="105"/>
      <c r="G9" s="48" t="s">
        <v>140</v>
      </c>
      <c r="H9" s="48" t="s">
        <v>141</v>
      </c>
      <c r="I9" s="48" t="s">
        <v>295</v>
      </c>
    </row>
    <row r="10" spans="1:9" s="8" customFormat="1" ht="18.75">
      <c r="A10" s="27" t="s">
        <v>2</v>
      </c>
      <c r="B10" s="6"/>
      <c r="C10" s="7"/>
      <c r="D10" s="7"/>
      <c r="E10" s="7"/>
      <c r="F10" s="49">
        <f>SUM(F11,F15,F23,F33,F45,F49,F55,F39)</f>
        <v>47664.630000000005</v>
      </c>
      <c r="G10" s="49">
        <f>SUM(G11,G15,G23,G33,G45,G49,G55,G39)</f>
        <v>47109.729999999996</v>
      </c>
      <c r="H10" s="49">
        <f>SUM(H11,H15,H23,H33,H45,H49,H55,H39)</f>
        <v>0</v>
      </c>
      <c r="I10" s="49">
        <f>SUM(I11,I15,I23,I33,I45,I49,I55,I39)</f>
        <v>554.9</v>
      </c>
    </row>
    <row r="11" spans="1:9" s="17" customFormat="1" ht="56.25">
      <c r="A11" s="28" t="s">
        <v>28</v>
      </c>
      <c r="B11" s="15" t="s">
        <v>3</v>
      </c>
      <c r="C11" s="16" t="s">
        <v>4</v>
      </c>
      <c r="D11" s="16"/>
      <c r="E11" s="16"/>
      <c r="F11" s="50">
        <f aca="true" t="shared" si="0" ref="F11:I13">F12</f>
        <v>707</v>
      </c>
      <c r="G11" s="50">
        <f t="shared" si="0"/>
        <v>707</v>
      </c>
      <c r="H11" s="50">
        <f t="shared" si="0"/>
        <v>0</v>
      </c>
      <c r="I11" s="50">
        <f t="shared" si="0"/>
        <v>0</v>
      </c>
    </row>
    <row r="12" spans="1:9" s="17" customFormat="1" ht="75">
      <c r="A12" s="28" t="s">
        <v>58</v>
      </c>
      <c r="B12" s="15" t="s">
        <v>3</v>
      </c>
      <c r="C12" s="16" t="s">
        <v>4</v>
      </c>
      <c r="D12" s="16" t="s">
        <v>175</v>
      </c>
      <c r="E12" s="16"/>
      <c r="F12" s="50">
        <f t="shared" si="0"/>
        <v>707</v>
      </c>
      <c r="G12" s="50">
        <f t="shared" si="0"/>
        <v>707</v>
      </c>
      <c r="H12" s="50">
        <f t="shared" si="0"/>
        <v>0</v>
      </c>
      <c r="I12" s="50">
        <f t="shared" si="0"/>
        <v>0</v>
      </c>
    </row>
    <row r="13" spans="1:9" s="5" customFormat="1" ht="18.75">
      <c r="A13" s="26" t="s">
        <v>59</v>
      </c>
      <c r="B13" s="4" t="s">
        <v>3</v>
      </c>
      <c r="C13" s="9" t="s">
        <v>4</v>
      </c>
      <c r="D13" s="9" t="s">
        <v>176</v>
      </c>
      <c r="E13" s="9"/>
      <c r="F13" s="51">
        <f t="shared" si="0"/>
        <v>707</v>
      </c>
      <c r="G13" s="51">
        <f t="shared" si="0"/>
        <v>707</v>
      </c>
      <c r="H13" s="51">
        <f t="shared" si="0"/>
        <v>0</v>
      </c>
      <c r="I13" s="51">
        <f t="shared" si="0"/>
        <v>0</v>
      </c>
    </row>
    <row r="14" spans="1:9" s="40" customFormat="1" ht="37.5">
      <c r="A14" s="37" t="s">
        <v>127</v>
      </c>
      <c r="B14" s="38" t="s">
        <v>3</v>
      </c>
      <c r="C14" s="39" t="s">
        <v>4</v>
      </c>
      <c r="D14" s="39" t="s">
        <v>176</v>
      </c>
      <c r="E14" s="39" t="s">
        <v>20</v>
      </c>
      <c r="F14" s="52">
        <f>SUM(G14:I14)</f>
        <v>707</v>
      </c>
      <c r="G14" s="57">
        <f>693+14</f>
        <v>707</v>
      </c>
      <c r="H14" s="57"/>
      <c r="I14" s="57"/>
    </row>
    <row r="15" spans="1:9" s="17" customFormat="1" ht="75">
      <c r="A15" s="28" t="s">
        <v>29</v>
      </c>
      <c r="B15" s="15" t="s">
        <v>3</v>
      </c>
      <c r="C15" s="16" t="s">
        <v>5</v>
      </c>
      <c r="D15" s="16"/>
      <c r="E15" s="16"/>
      <c r="F15" s="50">
        <f>F16</f>
        <v>4169</v>
      </c>
      <c r="G15" s="50">
        <f>G16</f>
        <v>4169</v>
      </c>
      <c r="H15" s="50">
        <f>H16</f>
        <v>0</v>
      </c>
      <c r="I15" s="50">
        <f>I16</f>
        <v>0</v>
      </c>
    </row>
    <row r="16" spans="1:9" s="17" customFormat="1" ht="75">
      <c r="A16" s="28" t="s">
        <v>58</v>
      </c>
      <c r="B16" s="15" t="s">
        <v>3</v>
      </c>
      <c r="C16" s="16" t="s">
        <v>5</v>
      </c>
      <c r="D16" s="16" t="s">
        <v>175</v>
      </c>
      <c r="E16" s="16"/>
      <c r="F16" s="50">
        <f>SUM(F17,F19,F21)</f>
        <v>4169</v>
      </c>
      <c r="G16" s="50">
        <f>SUM(G17,G19,G21)</f>
        <v>4169</v>
      </c>
      <c r="H16" s="50">
        <f>SUM(H17,H19,H21)</f>
        <v>0</v>
      </c>
      <c r="I16" s="50">
        <f>SUM(I17,I19,I21)</f>
        <v>0</v>
      </c>
    </row>
    <row r="17" spans="1:9" s="5" customFormat="1" ht="18.75">
      <c r="A17" s="26" t="s">
        <v>60</v>
      </c>
      <c r="B17" s="4" t="s">
        <v>3</v>
      </c>
      <c r="C17" s="9" t="s">
        <v>5</v>
      </c>
      <c r="D17" s="9" t="s">
        <v>177</v>
      </c>
      <c r="E17" s="9"/>
      <c r="F17" s="53">
        <f>F18</f>
        <v>2323</v>
      </c>
      <c r="G17" s="53">
        <f>G18</f>
        <v>2323</v>
      </c>
      <c r="H17" s="53">
        <f>H18</f>
        <v>0</v>
      </c>
      <c r="I17" s="53">
        <f>I18</f>
        <v>0</v>
      </c>
    </row>
    <row r="18" spans="1:9" s="40" customFormat="1" ht="37.5">
      <c r="A18" s="37" t="s">
        <v>127</v>
      </c>
      <c r="B18" s="38" t="s">
        <v>3</v>
      </c>
      <c r="C18" s="39" t="s">
        <v>5</v>
      </c>
      <c r="D18" s="39" t="s">
        <v>177</v>
      </c>
      <c r="E18" s="39" t="s">
        <v>20</v>
      </c>
      <c r="F18" s="52">
        <f>SUM(G18:I18)</f>
        <v>2323</v>
      </c>
      <c r="G18" s="57">
        <v>2323</v>
      </c>
      <c r="H18" s="57"/>
      <c r="I18" s="57"/>
    </row>
    <row r="19" spans="1:9" s="5" customFormat="1" ht="37.5">
      <c r="A19" s="26" t="s">
        <v>61</v>
      </c>
      <c r="B19" s="4" t="s">
        <v>3</v>
      </c>
      <c r="C19" s="9" t="s">
        <v>5</v>
      </c>
      <c r="D19" s="9" t="s">
        <v>178</v>
      </c>
      <c r="E19" s="9"/>
      <c r="F19" s="53">
        <f>F20</f>
        <v>696</v>
      </c>
      <c r="G19" s="53">
        <f>G20</f>
        <v>696</v>
      </c>
      <c r="H19" s="53">
        <f>H20</f>
        <v>0</v>
      </c>
      <c r="I19" s="53">
        <f>I20</f>
        <v>0</v>
      </c>
    </row>
    <row r="20" spans="1:9" s="40" customFormat="1" ht="37.5">
      <c r="A20" s="37" t="s">
        <v>127</v>
      </c>
      <c r="B20" s="38" t="s">
        <v>3</v>
      </c>
      <c r="C20" s="39" t="s">
        <v>5</v>
      </c>
      <c r="D20" s="39" t="s">
        <v>178</v>
      </c>
      <c r="E20" s="39" t="s">
        <v>20</v>
      </c>
      <c r="F20" s="52">
        <f>SUM(G20:I20)</f>
        <v>696</v>
      </c>
      <c r="G20" s="57">
        <v>696</v>
      </c>
      <c r="H20" s="57"/>
      <c r="I20" s="57"/>
    </row>
    <row r="21" spans="1:9" s="5" customFormat="1" ht="37.5">
      <c r="A21" s="26" t="s">
        <v>62</v>
      </c>
      <c r="B21" s="4" t="s">
        <v>3</v>
      </c>
      <c r="C21" s="9" t="s">
        <v>5</v>
      </c>
      <c r="D21" s="9" t="s">
        <v>179</v>
      </c>
      <c r="E21" s="9"/>
      <c r="F21" s="53">
        <f>F22</f>
        <v>1150</v>
      </c>
      <c r="G21" s="53">
        <f>G22</f>
        <v>1150</v>
      </c>
      <c r="H21" s="53">
        <f>H22</f>
        <v>0</v>
      </c>
      <c r="I21" s="53">
        <f>I22</f>
        <v>0</v>
      </c>
    </row>
    <row r="22" spans="1:9" s="40" customFormat="1" ht="37.5">
      <c r="A22" s="37" t="s">
        <v>127</v>
      </c>
      <c r="B22" s="38" t="s">
        <v>3</v>
      </c>
      <c r="C22" s="39" t="s">
        <v>5</v>
      </c>
      <c r="D22" s="39" t="s">
        <v>179</v>
      </c>
      <c r="E22" s="39" t="s">
        <v>20</v>
      </c>
      <c r="F22" s="52">
        <f>SUM(G22:I22)</f>
        <v>1150</v>
      </c>
      <c r="G22" s="57">
        <v>1150</v>
      </c>
      <c r="H22" s="57"/>
      <c r="I22" s="57"/>
    </row>
    <row r="23" spans="1:9" s="17" customFormat="1" ht="81.75" customHeight="1">
      <c r="A23" s="28" t="s">
        <v>30</v>
      </c>
      <c r="B23" s="15" t="s">
        <v>3</v>
      </c>
      <c r="C23" s="16" t="s">
        <v>7</v>
      </c>
      <c r="D23" s="16"/>
      <c r="E23" s="16"/>
      <c r="F23" s="50">
        <f>SUM(F24)</f>
        <v>23047</v>
      </c>
      <c r="G23" s="50">
        <f>SUM(G24)</f>
        <v>22543</v>
      </c>
      <c r="H23" s="50">
        <f>SUM(H24)</f>
        <v>0</v>
      </c>
      <c r="I23" s="50">
        <f>SUM(I24)</f>
        <v>504</v>
      </c>
    </row>
    <row r="24" spans="1:9" s="17" customFormat="1" ht="75">
      <c r="A24" s="28" t="s">
        <v>58</v>
      </c>
      <c r="B24" s="15" t="s">
        <v>3</v>
      </c>
      <c r="C24" s="16" t="s">
        <v>7</v>
      </c>
      <c r="D24" s="16" t="s">
        <v>175</v>
      </c>
      <c r="E24" s="16"/>
      <c r="F24" s="50">
        <f>SUM(F25,F27,F29,F31)</f>
        <v>23047</v>
      </c>
      <c r="G24" s="50">
        <f>SUM(G25,G27,G29,G31)</f>
        <v>22543</v>
      </c>
      <c r="H24" s="50">
        <f>SUM(H25,H27,H29,H31)</f>
        <v>0</v>
      </c>
      <c r="I24" s="50">
        <f>SUM(I25,I27,I29,I31)</f>
        <v>504</v>
      </c>
    </row>
    <row r="25" spans="1:9" s="5" customFormat="1" ht="18.75">
      <c r="A25" s="26" t="s">
        <v>60</v>
      </c>
      <c r="B25" s="4" t="s">
        <v>3</v>
      </c>
      <c r="C25" s="9" t="s">
        <v>7</v>
      </c>
      <c r="D25" s="9" t="s">
        <v>177</v>
      </c>
      <c r="E25" s="9"/>
      <c r="F25" s="51">
        <f>F26</f>
        <v>21981</v>
      </c>
      <c r="G25" s="51">
        <f>G26</f>
        <v>21981</v>
      </c>
      <c r="H25" s="51">
        <f>H26</f>
        <v>0</v>
      </c>
      <c r="I25" s="51">
        <f>I26</f>
        <v>0</v>
      </c>
    </row>
    <row r="26" spans="1:9" s="40" customFormat="1" ht="37.5">
      <c r="A26" s="37" t="s">
        <v>127</v>
      </c>
      <c r="B26" s="38" t="s">
        <v>3</v>
      </c>
      <c r="C26" s="39" t="s">
        <v>7</v>
      </c>
      <c r="D26" s="39" t="s">
        <v>177</v>
      </c>
      <c r="E26" s="39" t="s">
        <v>20</v>
      </c>
      <c r="F26" s="52">
        <f>SUM(G26:I26)</f>
        <v>21981</v>
      </c>
      <c r="G26" s="57">
        <f>22557-562-14</f>
        <v>21981</v>
      </c>
      <c r="H26" s="57"/>
      <c r="I26" s="57"/>
    </row>
    <row r="27" spans="1:9" s="5" customFormat="1" ht="36.75" customHeight="1">
      <c r="A27" s="26" t="s">
        <v>332</v>
      </c>
      <c r="B27" s="76" t="s">
        <v>3</v>
      </c>
      <c r="C27" s="77" t="s">
        <v>7</v>
      </c>
      <c r="D27" s="77" t="s">
        <v>304</v>
      </c>
      <c r="E27" s="77"/>
      <c r="F27" s="51">
        <f>F28</f>
        <v>503</v>
      </c>
      <c r="G27" s="51">
        <f>G28</f>
        <v>0</v>
      </c>
      <c r="H27" s="51">
        <f>H28</f>
        <v>0</v>
      </c>
      <c r="I27" s="51">
        <f>I28</f>
        <v>503</v>
      </c>
    </row>
    <row r="28" spans="1:9" s="40" customFormat="1" ht="37.5">
      <c r="A28" s="37" t="s">
        <v>127</v>
      </c>
      <c r="B28" s="78" t="s">
        <v>3</v>
      </c>
      <c r="C28" s="79" t="s">
        <v>7</v>
      </c>
      <c r="D28" s="79" t="s">
        <v>304</v>
      </c>
      <c r="E28" s="79" t="s">
        <v>20</v>
      </c>
      <c r="F28" s="52">
        <f>SUM(G28:I28)</f>
        <v>503</v>
      </c>
      <c r="G28" s="57"/>
      <c r="H28" s="57"/>
      <c r="I28" s="57">
        <v>503</v>
      </c>
    </row>
    <row r="29" spans="1:9" s="5" customFormat="1" ht="37.5" customHeight="1">
      <c r="A29" s="26" t="s">
        <v>333</v>
      </c>
      <c r="B29" s="76" t="s">
        <v>3</v>
      </c>
      <c r="C29" s="77" t="s">
        <v>7</v>
      </c>
      <c r="D29" s="77" t="s">
        <v>306</v>
      </c>
      <c r="E29" s="77"/>
      <c r="F29" s="51">
        <f>F30</f>
        <v>1</v>
      </c>
      <c r="G29" s="51">
        <f>G30</f>
        <v>0</v>
      </c>
      <c r="H29" s="51">
        <f>H30</f>
        <v>0</v>
      </c>
      <c r="I29" s="51">
        <f>I30</f>
        <v>1</v>
      </c>
    </row>
    <row r="30" spans="1:9" s="40" customFormat="1" ht="37.5">
      <c r="A30" s="37" t="s">
        <v>127</v>
      </c>
      <c r="B30" s="78" t="s">
        <v>3</v>
      </c>
      <c r="C30" s="79" t="s">
        <v>7</v>
      </c>
      <c r="D30" s="79" t="s">
        <v>306</v>
      </c>
      <c r="E30" s="79" t="s">
        <v>20</v>
      </c>
      <c r="F30" s="52">
        <f>SUM(G30:I30)</f>
        <v>1</v>
      </c>
      <c r="G30" s="57"/>
      <c r="H30" s="57"/>
      <c r="I30" s="57">
        <v>1</v>
      </c>
    </row>
    <row r="31" spans="1:9" s="5" customFormat="1" ht="37.5" customHeight="1">
      <c r="A31" s="26" t="s">
        <v>383</v>
      </c>
      <c r="B31" s="4" t="s">
        <v>3</v>
      </c>
      <c r="C31" s="9" t="s">
        <v>7</v>
      </c>
      <c r="D31" s="9" t="s">
        <v>384</v>
      </c>
      <c r="E31" s="9"/>
      <c r="F31" s="51">
        <f>F32</f>
        <v>562</v>
      </c>
      <c r="G31" s="51">
        <f>G32</f>
        <v>562</v>
      </c>
      <c r="H31" s="51">
        <f>H32</f>
        <v>0</v>
      </c>
      <c r="I31" s="51">
        <f>I32</f>
        <v>0</v>
      </c>
    </row>
    <row r="32" spans="1:9" s="40" customFormat="1" ht="37.5">
      <c r="A32" s="37" t="s">
        <v>127</v>
      </c>
      <c r="B32" s="97" t="s">
        <v>3</v>
      </c>
      <c r="C32" s="92" t="s">
        <v>7</v>
      </c>
      <c r="D32" s="92" t="s">
        <v>384</v>
      </c>
      <c r="E32" s="92" t="s">
        <v>20</v>
      </c>
      <c r="F32" s="52">
        <f>SUM(G32:I32)</f>
        <v>562</v>
      </c>
      <c r="G32" s="57">
        <v>562</v>
      </c>
      <c r="H32" s="57"/>
      <c r="I32" s="57"/>
    </row>
    <row r="33" spans="1:9" s="17" customFormat="1" ht="18" customHeight="1">
      <c r="A33" s="28" t="s">
        <v>129</v>
      </c>
      <c r="B33" s="15" t="s">
        <v>3</v>
      </c>
      <c r="C33" s="16" t="s">
        <v>8</v>
      </c>
      <c r="D33" s="16"/>
      <c r="E33" s="16"/>
      <c r="F33" s="50">
        <f aca="true" t="shared" si="1" ref="F33:I35">F34</f>
        <v>50.9</v>
      </c>
      <c r="G33" s="50">
        <f t="shared" si="1"/>
        <v>0</v>
      </c>
      <c r="H33" s="50">
        <f t="shared" si="1"/>
        <v>0</v>
      </c>
      <c r="I33" s="50">
        <f t="shared" si="1"/>
        <v>50.9</v>
      </c>
    </row>
    <row r="34" spans="1:9" s="41" customFormat="1" ht="37.5">
      <c r="A34" s="28" t="s">
        <v>130</v>
      </c>
      <c r="B34" s="15" t="s">
        <v>3</v>
      </c>
      <c r="C34" s="16" t="s">
        <v>8</v>
      </c>
      <c r="D34" s="16" t="s">
        <v>180</v>
      </c>
      <c r="E34" s="16"/>
      <c r="F34" s="50">
        <f t="shared" si="1"/>
        <v>50.9</v>
      </c>
      <c r="G34" s="50">
        <f t="shared" si="1"/>
        <v>0</v>
      </c>
      <c r="H34" s="50">
        <f t="shared" si="1"/>
        <v>0</v>
      </c>
      <c r="I34" s="50">
        <f t="shared" si="1"/>
        <v>50.9</v>
      </c>
    </row>
    <row r="35" spans="1:9" s="10" customFormat="1" ht="57" customHeight="1">
      <c r="A35" s="29" t="s">
        <v>131</v>
      </c>
      <c r="B35" s="11" t="s">
        <v>3</v>
      </c>
      <c r="C35" s="12" t="s">
        <v>8</v>
      </c>
      <c r="D35" s="12" t="s">
        <v>181</v>
      </c>
      <c r="E35" s="12"/>
      <c r="F35" s="53">
        <f>F36</f>
        <v>50.9</v>
      </c>
      <c r="G35" s="53">
        <f t="shared" si="1"/>
        <v>0</v>
      </c>
      <c r="H35" s="53">
        <f t="shared" si="1"/>
        <v>0</v>
      </c>
      <c r="I35" s="53">
        <f t="shared" si="1"/>
        <v>50.9</v>
      </c>
    </row>
    <row r="36" spans="1:9" s="10" customFormat="1" ht="57" customHeight="1">
      <c r="A36" s="29" t="s">
        <v>131</v>
      </c>
      <c r="B36" s="11" t="s">
        <v>3</v>
      </c>
      <c r="C36" s="12" t="s">
        <v>8</v>
      </c>
      <c r="D36" s="75" t="s">
        <v>305</v>
      </c>
      <c r="E36" s="12"/>
      <c r="F36" s="53">
        <f>SUM(F37:F38)</f>
        <v>50.9</v>
      </c>
      <c r="G36" s="53">
        <f>SUM(G37:G38)</f>
        <v>0</v>
      </c>
      <c r="H36" s="53">
        <f>SUM(H37:H38)</f>
        <v>0</v>
      </c>
      <c r="I36" s="53">
        <f>SUM(I37:I38)</f>
        <v>50.9</v>
      </c>
    </row>
    <row r="37" spans="1:9" s="44" customFormat="1" ht="18.75" hidden="1">
      <c r="A37" s="37" t="s">
        <v>162</v>
      </c>
      <c r="B37" s="71" t="s">
        <v>3</v>
      </c>
      <c r="C37" s="72" t="s">
        <v>8</v>
      </c>
      <c r="D37" s="72" t="s">
        <v>305</v>
      </c>
      <c r="E37" s="72" t="s">
        <v>161</v>
      </c>
      <c r="F37" s="52">
        <f>SUM(G37:I37)</f>
        <v>0</v>
      </c>
      <c r="G37" s="58"/>
      <c r="H37" s="58"/>
      <c r="I37" s="58"/>
    </row>
    <row r="38" spans="1:9" s="44" customFormat="1" ht="37.5">
      <c r="A38" s="37" t="s">
        <v>127</v>
      </c>
      <c r="B38" s="71" t="s">
        <v>3</v>
      </c>
      <c r="C38" s="72" t="s">
        <v>8</v>
      </c>
      <c r="D38" s="72" t="s">
        <v>305</v>
      </c>
      <c r="E38" s="72" t="s">
        <v>20</v>
      </c>
      <c r="F38" s="52">
        <f>SUM(G38:I38)</f>
        <v>50.9</v>
      </c>
      <c r="G38" s="58"/>
      <c r="H38" s="58"/>
      <c r="I38" s="58">
        <f>46.1+4.8</f>
        <v>50.9</v>
      </c>
    </row>
    <row r="39" spans="1:9" s="17" customFormat="1" ht="56.25">
      <c r="A39" s="28" t="s">
        <v>394</v>
      </c>
      <c r="B39" s="15" t="s">
        <v>3</v>
      </c>
      <c r="C39" s="16" t="s">
        <v>9</v>
      </c>
      <c r="D39" s="16"/>
      <c r="E39" s="16"/>
      <c r="F39" s="50">
        <f>F40</f>
        <v>3000</v>
      </c>
      <c r="G39" s="50">
        <f>G40</f>
        <v>3000</v>
      </c>
      <c r="H39" s="50">
        <f>H40</f>
        <v>0</v>
      </c>
      <c r="I39" s="50">
        <f>I40</f>
        <v>0</v>
      </c>
    </row>
    <row r="40" spans="1:9" s="44" customFormat="1" ht="75">
      <c r="A40" s="28" t="s">
        <v>58</v>
      </c>
      <c r="B40" s="15" t="s">
        <v>3</v>
      </c>
      <c r="C40" s="16" t="s">
        <v>9</v>
      </c>
      <c r="D40" s="16" t="s">
        <v>395</v>
      </c>
      <c r="E40" s="72"/>
      <c r="F40" s="50">
        <f>F41+F43</f>
        <v>3000</v>
      </c>
      <c r="G40" s="50">
        <f>G41+G43</f>
        <v>3000</v>
      </c>
      <c r="H40" s="50">
        <f>H41+H43</f>
        <v>0</v>
      </c>
      <c r="I40" s="50">
        <f>I41+I43</f>
        <v>0</v>
      </c>
    </row>
    <row r="41" spans="1:9" s="44" customFormat="1" ht="18.75">
      <c r="A41" s="37" t="s">
        <v>60</v>
      </c>
      <c r="B41" s="38" t="s">
        <v>3</v>
      </c>
      <c r="C41" s="39" t="s">
        <v>396</v>
      </c>
      <c r="D41" s="39" t="s">
        <v>397</v>
      </c>
      <c r="E41" s="72"/>
      <c r="F41" s="56">
        <f>F42</f>
        <v>1757</v>
      </c>
      <c r="G41" s="56">
        <f>G42</f>
        <v>1757</v>
      </c>
      <c r="H41" s="56">
        <f>H42</f>
        <v>0</v>
      </c>
      <c r="I41" s="56">
        <f>I42</f>
        <v>0</v>
      </c>
    </row>
    <row r="42" spans="1:9" s="44" customFormat="1" ht="37.5">
      <c r="A42" s="37" t="s">
        <v>127</v>
      </c>
      <c r="B42" s="38" t="s">
        <v>3</v>
      </c>
      <c r="C42" s="39" t="s">
        <v>9</v>
      </c>
      <c r="D42" s="39" t="s">
        <v>397</v>
      </c>
      <c r="E42" s="39" t="s">
        <v>20</v>
      </c>
      <c r="F42" s="55">
        <f>G42+H42+I42</f>
        <v>1757</v>
      </c>
      <c r="G42" s="57">
        <v>1757</v>
      </c>
      <c r="H42" s="58"/>
      <c r="I42" s="58"/>
    </row>
    <row r="43" spans="1:9" s="17" customFormat="1" ht="37.5">
      <c r="A43" s="28" t="s">
        <v>398</v>
      </c>
      <c r="B43" s="15" t="s">
        <v>3</v>
      </c>
      <c r="C43" s="16" t="s">
        <v>9</v>
      </c>
      <c r="D43" s="16" t="s">
        <v>399</v>
      </c>
      <c r="E43" s="16"/>
      <c r="F43" s="50">
        <f>F44</f>
        <v>1243</v>
      </c>
      <c r="G43" s="50">
        <f>G44</f>
        <v>1243</v>
      </c>
      <c r="H43" s="50">
        <f>H44</f>
        <v>0</v>
      </c>
      <c r="I43" s="50">
        <f>I44</f>
        <v>0</v>
      </c>
    </row>
    <row r="44" spans="1:9" s="40" customFormat="1" ht="37.5">
      <c r="A44" s="37" t="s">
        <v>127</v>
      </c>
      <c r="B44" s="38" t="s">
        <v>3</v>
      </c>
      <c r="C44" s="39" t="s">
        <v>9</v>
      </c>
      <c r="D44" s="39" t="s">
        <v>399</v>
      </c>
      <c r="E44" s="39" t="s">
        <v>20</v>
      </c>
      <c r="F44" s="55">
        <f>G44+H44+I44</f>
        <v>1243</v>
      </c>
      <c r="G44" s="57">
        <v>1243</v>
      </c>
      <c r="H44" s="57"/>
      <c r="I44" s="57"/>
    </row>
    <row r="45" spans="1:9" s="17" customFormat="1" ht="37.5">
      <c r="A45" s="28" t="s">
        <v>31</v>
      </c>
      <c r="B45" s="15" t="s">
        <v>3</v>
      </c>
      <c r="C45" s="16" t="s">
        <v>14</v>
      </c>
      <c r="D45" s="16"/>
      <c r="E45" s="16"/>
      <c r="F45" s="50">
        <f aca="true" t="shared" si="2" ref="F45:I47">F46</f>
        <v>1000</v>
      </c>
      <c r="G45" s="50">
        <f t="shared" si="2"/>
        <v>1000</v>
      </c>
      <c r="H45" s="50">
        <f t="shared" si="2"/>
        <v>0</v>
      </c>
      <c r="I45" s="50">
        <f t="shared" si="2"/>
        <v>0</v>
      </c>
    </row>
    <row r="46" spans="1:9" s="17" customFormat="1" ht="26.25" customHeight="1">
      <c r="A46" s="28" t="s">
        <v>63</v>
      </c>
      <c r="B46" s="15" t="s">
        <v>3</v>
      </c>
      <c r="C46" s="16" t="s">
        <v>14</v>
      </c>
      <c r="D46" s="16" t="s">
        <v>182</v>
      </c>
      <c r="E46" s="16"/>
      <c r="F46" s="50">
        <f t="shared" si="2"/>
        <v>1000</v>
      </c>
      <c r="G46" s="50">
        <f t="shared" si="2"/>
        <v>1000</v>
      </c>
      <c r="H46" s="50">
        <f t="shared" si="2"/>
        <v>0</v>
      </c>
      <c r="I46" s="50">
        <f t="shared" si="2"/>
        <v>0</v>
      </c>
    </row>
    <row r="47" spans="1:9" s="5" customFormat="1" ht="18.75">
      <c r="A47" s="26" t="s">
        <v>64</v>
      </c>
      <c r="B47" s="4" t="s">
        <v>3</v>
      </c>
      <c r="C47" s="9" t="s">
        <v>14</v>
      </c>
      <c r="D47" s="9" t="s">
        <v>183</v>
      </c>
      <c r="E47" s="9"/>
      <c r="F47" s="51">
        <f t="shared" si="2"/>
        <v>1000</v>
      </c>
      <c r="G47" s="51">
        <f t="shared" si="2"/>
        <v>1000</v>
      </c>
      <c r="H47" s="51">
        <f t="shared" si="2"/>
        <v>0</v>
      </c>
      <c r="I47" s="51">
        <f t="shared" si="2"/>
        <v>0</v>
      </c>
    </row>
    <row r="48" spans="1:9" s="40" customFormat="1" ht="18.75">
      <c r="A48" s="37" t="s">
        <v>124</v>
      </c>
      <c r="B48" s="38" t="s">
        <v>3</v>
      </c>
      <c r="C48" s="39" t="s">
        <v>14</v>
      </c>
      <c r="D48" s="39" t="s">
        <v>183</v>
      </c>
      <c r="E48" s="39" t="s">
        <v>21</v>
      </c>
      <c r="F48" s="52">
        <f>SUM(G48:I48)</f>
        <v>1000</v>
      </c>
      <c r="G48" s="57">
        <v>1000</v>
      </c>
      <c r="H48" s="57"/>
      <c r="I48" s="57"/>
    </row>
    <row r="49" spans="1:9" s="17" customFormat="1" ht="18.75">
      <c r="A49" s="28" t="s">
        <v>32</v>
      </c>
      <c r="B49" s="15" t="s">
        <v>3</v>
      </c>
      <c r="C49" s="16" t="s">
        <v>11</v>
      </c>
      <c r="D49" s="16"/>
      <c r="E49" s="16"/>
      <c r="F49" s="50">
        <f aca="true" t="shared" si="3" ref="F49:I51">F50</f>
        <v>2269.23</v>
      </c>
      <c r="G49" s="50">
        <f t="shared" si="3"/>
        <v>2269.23</v>
      </c>
      <c r="H49" s="50">
        <f t="shared" si="3"/>
        <v>0</v>
      </c>
      <c r="I49" s="50">
        <f t="shared" si="3"/>
        <v>0</v>
      </c>
    </row>
    <row r="50" spans="1:9" s="17" customFormat="1" ht="18.75">
      <c r="A50" s="28" t="s">
        <v>32</v>
      </c>
      <c r="B50" s="15" t="s">
        <v>3</v>
      </c>
      <c r="C50" s="16" t="s">
        <v>11</v>
      </c>
      <c r="D50" s="16" t="s">
        <v>184</v>
      </c>
      <c r="E50" s="16"/>
      <c r="F50" s="50">
        <f>SUM(F51,F53)</f>
        <v>2269.23</v>
      </c>
      <c r="G50" s="50">
        <f>SUM(G51,G53)</f>
        <v>2269.23</v>
      </c>
      <c r="H50" s="50">
        <f>SUM(H51,H53)</f>
        <v>0</v>
      </c>
      <c r="I50" s="50">
        <f>SUM(I51,I53)</f>
        <v>0</v>
      </c>
    </row>
    <row r="51" spans="1:9" s="5" customFormat="1" ht="18.75">
      <c r="A51" s="26" t="s">
        <v>65</v>
      </c>
      <c r="B51" s="4" t="s">
        <v>3</v>
      </c>
      <c r="C51" s="9" t="s">
        <v>11</v>
      </c>
      <c r="D51" s="9" t="s">
        <v>185</v>
      </c>
      <c r="E51" s="9"/>
      <c r="F51" s="51">
        <f t="shared" si="3"/>
        <v>2269.23</v>
      </c>
      <c r="G51" s="51">
        <f t="shared" si="3"/>
        <v>2269.23</v>
      </c>
      <c r="H51" s="51">
        <f t="shared" si="3"/>
        <v>0</v>
      </c>
      <c r="I51" s="51">
        <f t="shared" si="3"/>
        <v>0</v>
      </c>
    </row>
    <row r="52" spans="1:9" s="40" customFormat="1" ht="18.75">
      <c r="A52" s="37" t="s">
        <v>124</v>
      </c>
      <c r="B52" s="38" t="s">
        <v>3</v>
      </c>
      <c r="C52" s="39" t="s">
        <v>11</v>
      </c>
      <c r="D52" s="39" t="s">
        <v>185</v>
      </c>
      <c r="E52" s="39" t="s">
        <v>21</v>
      </c>
      <c r="F52" s="52">
        <f>SUM(G52:I52)</f>
        <v>2269.23</v>
      </c>
      <c r="G52" s="57">
        <f>3500+5844-5126-1000-107.6-107.17-734</f>
        <v>2269.23</v>
      </c>
      <c r="H52" s="57"/>
      <c r="I52" s="57"/>
    </row>
    <row r="53" spans="1:9" s="5" customFormat="1" ht="56.25" hidden="1">
      <c r="A53" s="26" t="s">
        <v>66</v>
      </c>
      <c r="B53" s="4" t="s">
        <v>3</v>
      </c>
      <c r="C53" s="9" t="s">
        <v>11</v>
      </c>
      <c r="D53" s="9" t="s">
        <v>186</v>
      </c>
      <c r="E53" s="9" t="s">
        <v>19</v>
      </c>
      <c r="F53" s="53">
        <f>F54</f>
        <v>0</v>
      </c>
      <c r="G53" s="53">
        <f>G54</f>
        <v>0</v>
      </c>
      <c r="H53" s="53">
        <f>H54</f>
        <v>0</v>
      </c>
      <c r="I53" s="53">
        <f>I54</f>
        <v>0</v>
      </c>
    </row>
    <row r="54" spans="1:9" s="40" customFormat="1" ht="15.75" customHeight="1" hidden="1">
      <c r="A54" s="37" t="s">
        <v>124</v>
      </c>
      <c r="B54" s="38" t="s">
        <v>3</v>
      </c>
      <c r="C54" s="39" t="s">
        <v>11</v>
      </c>
      <c r="D54" s="39" t="s">
        <v>186</v>
      </c>
      <c r="E54" s="39" t="s">
        <v>21</v>
      </c>
      <c r="F54" s="52">
        <f>SUM(G54:I54)</f>
        <v>0</v>
      </c>
      <c r="G54" s="57"/>
      <c r="H54" s="57"/>
      <c r="I54" s="57"/>
    </row>
    <row r="55" spans="1:9" s="17" customFormat="1" ht="18.75">
      <c r="A55" s="28" t="s">
        <v>33</v>
      </c>
      <c r="B55" s="15" t="s">
        <v>3</v>
      </c>
      <c r="C55" s="16" t="s">
        <v>22</v>
      </c>
      <c r="D55" s="16"/>
      <c r="E55" s="16"/>
      <c r="F55" s="50">
        <f>SUM(F56,F59,F62,F65,F67)</f>
        <v>13421.5</v>
      </c>
      <c r="G55" s="50">
        <f>SUM(G56,G59,G62,G65,G67)</f>
        <v>13421.5</v>
      </c>
      <c r="H55" s="50">
        <f>SUM(H56,H59,H62,H65,H67)</f>
        <v>0</v>
      </c>
      <c r="I55" s="50">
        <f>SUM(I56,I59,I62,I65,I67)</f>
        <v>0</v>
      </c>
    </row>
    <row r="56" spans="1:9" s="17" customFormat="1" ht="75" hidden="1">
      <c r="A56" s="28" t="s">
        <v>58</v>
      </c>
      <c r="B56" s="15" t="s">
        <v>3</v>
      </c>
      <c r="C56" s="16" t="s">
        <v>22</v>
      </c>
      <c r="D56" s="16" t="s">
        <v>175</v>
      </c>
      <c r="E56" s="16"/>
      <c r="F56" s="50">
        <f aca="true" t="shared" si="4" ref="F56:I57">F57</f>
        <v>0</v>
      </c>
      <c r="G56" s="50">
        <f t="shared" si="4"/>
        <v>0</v>
      </c>
      <c r="H56" s="50">
        <f t="shared" si="4"/>
        <v>0</v>
      </c>
      <c r="I56" s="50">
        <f t="shared" si="4"/>
        <v>0</v>
      </c>
    </row>
    <row r="57" spans="1:9" s="5" customFormat="1" ht="20.25" customHeight="1" hidden="1">
      <c r="A57" s="26" t="s">
        <v>163</v>
      </c>
      <c r="B57" s="4" t="s">
        <v>3</v>
      </c>
      <c r="C57" s="9" t="s">
        <v>22</v>
      </c>
      <c r="D57" s="9" t="s">
        <v>177</v>
      </c>
      <c r="E57" s="9"/>
      <c r="F57" s="53">
        <f t="shared" si="4"/>
        <v>0</v>
      </c>
      <c r="G57" s="53">
        <f t="shared" si="4"/>
        <v>0</v>
      </c>
      <c r="H57" s="53">
        <f t="shared" si="4"/>
        <v>0</v>
      </c>
      <c r="I57" s="53">
        <f t="shared" si="4"/>
        <v>0</v>
      </c>
    </row>
    <row r="58" spans="1:9" s="40" customFormat="1" ht="37.5" hidden="1">
      <c r="A58" s="37" t="s">
        <v>127</v>
      </c>
      <c r="B58" s="38" t="s">
        <v>3</v>
      </c>
      <c r="C58" s="39" t="s">
        <v>22</v>
      </c>
      <c r="D58" s="39" t="s">
        <v>177</v>
      </c>
      <c r="E58" s="39" t="s">
        <v>20</v>
      </c>
      <c r="F58" s="52">
        <f>SUM(G58:I58)</f>
        <v>0</v>
      </c>
      <c r="G58" s="57"/>
      <c r="H58" s="57"/>
      <c r="I58" s="57"/>
    </row>
    <row r="59" spans="1:9" s="17" customFormat="1" ht="63" customHeight="1">
      <c r="A59" s="28" t="s">
        <v>67</v>
      </c>
      <c r="B59" s="15" t="s">
        <v>3</v>
      </c>
      <c r="C59" s="16" t="s">
        <v>22</v>
      </c>
      <c r="D59" s="16" t="s">
        <v>187</v>
      </c>
      <c r="E59" s="16"/>
      <c r="F59" s="50">
        <f aca="true" t="shared" si="5" ref="F59:I60">F60</f>
        <v>280</v>
      </c>
      <c r="G59" s="50">
        <f t="shared" si="5"/>
        <v>280</v>
      </c>
      <c r="H59" s="50">
        <f t="shared" si="5"/>
        <v>0</v>
      </c>
      <c r="I59" s="50">
        <f t="shared" si="5"/>
        <v>0</v>
      </c>
    </row>
    <row r="60" spans="1:9" s="5" customFormat="1" ht="56.25">
      <c r="A60" s="26" t="s">
        <v>68</v>
      </c>
      <c r="B60" s="4" t="s">
        <v>3</v>
      </c>
      <c r="C60" s="9" t="s">
        <v>22</v>
      </c>
      <c r="D60" s="9" t="s">
        <v>188</v>
      </c>
      <c r="E60" s="9"/>
      <c r="F60" s="53">
        <f t="shared" si="5"/>
        <v>280</v>
      </c>
      <c r="G60" s="53">
        <f t="shared" si="5"/>
        <v>280</v>
      </c>
      <c r="H60" s="53">
        <f t="shared" si="5"/>
        <v>0</v>
      </c>
      <c r="I60" s="53">
        <f t="shared" si="5"/>
        <v>0</v>
      </c>
    </row>
    <row r="61" spans="1:9" s="40" customFormat="1" ht="37.5">
      <c r="A61" s="37" t="s">
        <v>127</v>
      </c>
      <c r="B61" s="38" t="s">
        <v>3</v>
      </c>
      <c r="C61" s="39" t="s">
        <v>22</v>
      </c>
      <c r="D61" s="39" t="s">
        <v>188</v>
      </c>
      <c r="E61" s="39" t="s">
        <v>20</v>
      </c>
      <c r="F61" s="52">
        <f>SUM(G61:I61)</f>
        <v>280</v>
      </c>
      <c r="G61" s="57">
        <v>280</v>
      </c>
      <c r="H61" s="57"/>
      <c r="I61" s="57"/>
    </row>
    <row r="62" spans="1:9" s="17" customFormat="1" ht="45" customHeight="1">
      <c r="A62" s="28" t="s">
        <v>69</v>
      </c>
      <c r="B62" s="15" t="s">
        <v>3</v>
      </c>
      <c r="C62" s="16" t="s">
        <v>22</v>
      </c>
      <c r="D62" s="16" t="s">
        <v>189</v>
      </c>
      <c r="E62" s="16"/>
      <c r="F62" s="50">
        <f>SUM(F63)</f>
        <v>2751.5</v>
      </c>
      <c r="G62" s="50">
        <f>SUM(G63)</f>
        <v>2751.5</v>
      </c>
      <c r="H62" s="50">
        <f>SUM(H63)</f>
        <v>0</v>
      </c>
      <c r="I62" s="50">
        <f>SUM(I63)</f>
        <v>0</v>
      </c>
    </row>
    <row r="63" spans="1:9" s="5" customFormat="1" ht="18.75">
      <c r="A63" s="26" t="s">
        <v>70</v>
      </c>
      <c r="B63" s="4" t="s">
        <v>3</v>
      </c>
      <c r="C63" s="9" t="s">
        <v>22</v>
      </c>
      <c r="D63" s="9" t="s">
        <v>190</v>
      </c>
      <c r="E63" s="9"/>
      <c r="F63" s="53">
        <f>F64</f>
        <v>2751.5</v>
      </c>
      <c r="G63" s="53">
        <f>G64</f>
        <v>2751.5</v>
      </c>
      <c r="H63" s="53">
        <f>H64</f>
        <v>0</v>
      </c>
      <c r="I63" s="53">
        <f>I64</f>
        <v>0</v>
      </c>
    </row>
    <row r="64" spans="1:9" s="40" customFormat="1" ht="37.5">
      <c r="A64" s="37" t="s">
        <v>127</v>
      </c>
      <c r="B64" s="38" t="s">
        <v>3</v>
      </c>
      <c r="C64" s="39" t="s">
        <v>22</v>
      </c>
      <c r="D64" s="39" t="s">
        <v>190</v>
      </c>
      <c r="E64" s="39" t="s">
        <v>20</v>
      </c>
      <c r="F64" s="52">
        <f>SUM(G64:I64)</f>
        <v>2751.5</v>
      </c>
      <c r="G64" s="57">
        <f>1377.5+70+654+650</f>
        <v>2751.5</v>
      </c>
      <c r="H64" s="57"/>
      <c r="I64" s="57"/>
    </row>
    <row r="65" spans="1:9" s="17" customFormat="1" ht="37.5">
      <c r="A65" s="28" t="s">
        <v>71</v>
      </c>
      <c r="B65" s="15" t="s">
        <v>3</v>
      </c>
      <c r="C65" s="16" t="s">
        <v>22</v>
      </c>
      <c r="D65" s="16" t="s">
        <v>353</v>
      </c>
      <c r="E65" s="16"/>
      <c r="F65" s="50">
        <f>F66</f>
        <v>10356</v>
      </c>
      <c r="G65" s="50">
        <f>G66</f>
        <v>10356</v>
      </c>
      <c r="H65" s="50">
        <f>H66</f>
        <v>0</v>
      </c>
      <c r="I65" s="50">
        <f>I66</f>
        <v>0</v>
      </c>
    </row>
    <row r="66" spans="1:9" s="40" customFormat="1" ht="18.75">
      <c r="A66" s="37" t="s">
        <v>121</v>
      </c>
      <c r="B66" s="38" t="s">
        <v>3</v>
      </c>
      <c r="C66" s="39" t="s">
        <v>22</v>
      </c>
      <c r="D66" s="39" t="s">
        <v>353</v>
      </c>
      <c r="E66" s="39" t="s">
        <v>23</v>
      </c>
      <c r="F66" s="52">
        <f>SUM(G66:I66)</f>
        <v>10356</v>
      </c>
      <c r="G66" s="57">
        <v>10356</v>
      </c>
      <c r="H66" s="57"/>
      <c r="I66" s="57"/>
    </row>
    <row r="67" spans="1:9" s="17" customFormat="1" ht="44.25" customHeight="1">
      <c r="A67" s="28" t="s">
        <v>376</v>
      </c>
      <c r="B67" s="15" t="s">
        <v>3</v>
      </c>
      <c r="C67" s="16" t="s">
        <v>22</v>
      </c>
      <c r="D67" s="16" t="s">
        <v>375</v>
      </c>
      <c r="E67" s="16"/>
      <c r="F67" s="50">
        <f aca="true" t="shared" si="6" ref="F67:I68">SUM(F68)</f>
        <v>34</v>
      </c>
      <c r="G67" s="50">
        <f t="shared" si="6"/>
        <v>34</v>
      </c>
      <c r="H67" s="50">
        <f t="shared" si="6"/>
        <v>0</v>
      </c>
      <c r="I67" s="50">
        <f t="shared" si="6"/>
        <v>0</v>
      </c>
    </row>
    <row r="68" spans="1:9" s="5" customFormat="1" ht="18.75">
      <c r="A68" s="26" t="s">
        <v>377</v>
      </c>
      <c r="B68" s="4" t="s">
        <v>3</v>
      </c>
      <c r="C68" s="9" t="s">
        <v>22</v>
      </c>
      <c r="D68" s="88" t="s">
        <v>378</v>
      </c>
      <c r="E68" s="9"/>
      <c r="F68" s="51">
        <f t="shared" si="6"/>
        <v>34</v>
      </c>
      <c r="G68" s="51">
        <f t="shared" si="6"/>
        <v>34</v>
      </c>
      <c r="H68" s="51">
        <f t="shared" si="6"/>
        <v>0</v>
      </c>
      <c r="I68" s="51">
        <f t="shared" si="6"/>
        <v>0</v>
      </c>
    </row>
    <row r="69" spans="1:9" s="40" customFormat="1" ht="18.75">
      <c r="A69" s="45" t="s">
        <v>162</v>
      </c>
      <c r="B69" s="38" t="s">
        <v>3</v>
      </c>
      <c r="C69" s="39" t="s">
        <v>22</v>
      </c>
      <c r="D69" s="73" t="s">
        <v>378</v>
      </c>
      <c r="E69" s="39" t="s">
        <v>161</v>
      </c>
      <c r="F69" s="52">
        <f>SUM(G69:I69)</f>
        <v>34</v>
      </c>
      <c r="G69" s="57">
        <v>34</v>
      </c>
      <c r="H69" s="57"/>
      <c r="I69" s="57"/>
    </row>
    <row r="70" spans="1:9" s="40" customFormat="1" ht="18.75" hidden="1">
      <c r="A70" s="45"/>
      <c r="B70" s="38"/>
      <c r="C70" s="39"/>
      <c r="D70" s="73"/>
      <c r="E70" s="39"/>
      <c r="F70" s="52"/>
      <c r="G70" s="57"/>
      <c r="H70" s="57"/>
      <c r="I70" s="57"/>
    </row>
    <row r="71" spans="1:9" s="8" customFormat="1" ht="44.25" customHeight="1">
      <c r="A71" s="27" t="s">
        <v>34</v>
      </c>
      <c r="B71" s="6"/>
      <c r="C71" s="7"/>
      <c r="D71" s="7"/>
      <c r="E71" s="7"/>
      <c r="F71" s="49">
        <f>SUM(F72,F91)</f>
        <v>6665</v>
      </c>
      <c r="G71" s="49">
        <f>SUM(G72,G91)</f>
        <v>0</v>
      </c>
      <c r="H71" s="49">
        <f>SUM(H72,H91)</f>
        <v>0</v>
      </c>
      <c r="I71" s="49">
        <f>SUM(I72,I91)</f>
        <v>6665</v>
      </c>
    </row>
    <row r="72" spans="1:9" s="17" customFormat="1" ht="18.75">
      <c r="A72" s="28" t="s">
        <v>35</v>
      </c>
      <c r="B72" s="15" t="s">
        <v>5</v>
      </c>
      <c r="C72" s="16" t="s">
        <v>4</v>
      </c>
      <c r="D72" s="16"/>
      <c r="E72" s="16"/>
      <c r="F72" s="54">
        <f>SUM(F73)</f>
        <v>6665</v>
      </c>
      <c r="G72" s="54">
        <f>SUM(G73)</f>
        <v>0</v>
      </c>
      <c r="H72" s="54">
        <f>SUM(H73)</f>
        <v>0</v>
      </c>
      <c r="I72" s="54">
        <f>SUM(I73)</f>
        <v>6665</v>
      </c>
    </row>
    <row r="73" spans="1:9" s="17" customFormat="1" ht="26.25" customHeight="1">
      <c r="A73" s="28" t="s">
        <v>74</v>
      </c>
      <c r="B73" s="15" t="s">
        <v>5</v>
      </c>
      <c r="C73" s="16" t="s">
        <v>4</v>
      </c>
      <c r="D73" s="16" t="s">
        <v>191</v>
      </c>
      <c r="E73" s="16"/>
      <c r="F73" s="50">
        <f>SUM(F74,F76,F79,F82,F85,F88)</f>
        <v>6665</v>
      </c>
      <c r="G73" s="50">
        <f>SUM(G74,G76,G79,G82,G85,G88)</f>
        <v>0</v>
      </c>
      <c r="H73" s="50">
        <f>SUM(H74,H76,H79,H82,H85,H88)</f>
        <v>0</v>
      </c>
      <c r="I73" s="50">
        <f>SUM(I74,I76,I79,I82,I85,I88)</f>
        <v>6665</v>
      </c>
    </row>
    <row r="74" spans="1:9" s="5" customFormat="1" ht="96.75" customHeight="1" hidden="1">
      <c r="A74" s="26" t="s">
        <v>132</v>
      </c>
      <c r="B74" s="4" t="s">
        <v>5</v>
      </c>
      <c r="C74" s="9" t="s">
        <v>4</v>
      </c>
      <c r="D74" s="9" t="s">
        <v>192</v>
      </c>
      <c r="E74" s="9"/>
      <c r="F74" s="53">
        <f>F75</f>
        <v>0</v>
      </c>
      <c r="G74" s="53">
        <f>G75</f>
        <v>0</v>
      </c>
      <c r="H74" s="53">
        <f>H75</f>
        <v>0</v>
      </c>
      <c r="I74" s="53">
        <f>I75</f>
        <v>0</v>
      </c>
    </row>
    <row r="75" spans="1:9" s="40" customFormat="1" ht="56.25" hidden="1">
      <c r="A75" s="37" t="s">
        <v>125</v>
      </c>
      <c r="B75" s="38" t="s">
        <v>5</v>
      </c>
      <c r="C75" s="39" t="s">
        <v>4</v>
      </c>
      <c r="D75" s="39" t="s">
        <v>307</v>
      </c>
      <c r="E75" s="39" t="s">
        <v>25</v>
      </c>
      <c r="F75" s="52">
        <f>SUM(G75:I75)</f>
        <v>0</v>
      </c>
      <c r="G75" s="57"/>
      <c r="H75" s="57"/>
      <c r="I75" s="57"/>
    </row>
    <row r="76" spans="1:9" s="5" customFormat="1" ht="18.75">
      <c r="A76" s="26" t="s">
        <v>75</v>
      </c>
      <c r="B76" s="4" t="s">
        <v>5</v>
      </c>
      <c r="C76" s="9" t="s">
        <v>4</v>
      </c>
      <c r="D76" s="9" t="s">
        <v>193</v>
      </c>
      <c r="E76" s="9"/>
      <c r="F76" s="53">
        <f>F77</f>
        <v>3738.8</v>
      </c>
      <c r="G76" s="53">
        <f aca="true" t="shared" si="7" ref="G76:I77">G77</f>
        <v>0</v>
      </c>
      <c r="H76" s="53">
        <f t="shared" si="7"/>
        <v>0</v>
      </c>
      <c r="I76" s="53">
        <f t="shared" si="7"/>
        <v>3738.8</v>
      </c>
    </row>
    <row r="77" spans="1:9" s="5" customFormat="1" ht="18.75">
      <c r="A77" s="26" t="s">
        <v>334</v>
      </c>
      <c r="B77" s="4" t="s">
        <v>5</v>
      </c>
      <c r="C77" s="9" t="s">
        <v>4</v>
      </c>
      <c r="D77" s="9" t="s">
        <v>308</v>
      </c>
      <c r="E77" s="9"/>
      <c r="F77" s="53">
        <f>F78</f>
        <v>3738.8</v>
      </c>
      <c r="G77" s="53">
        <f t="shared" si="7"/>
        <v>0</v>
      </c>
      <c r="H77" s="53">
        <f t="shared" si="7"/>
        <v>0</v>
      </c>
      <c r="I77" s="53">
        <f t="shared" si="7"/>
        <v>3738.8</v>
      </c>
    </row>
    <row r="78" spans="1:9" s="40" customFormat="1" ht="56.25">
      <c r="A78" s="37" t="s">
        <v>125</v>
      </c>
      <c r="B78" s="71" t="s">
        <v>5</v>
      </c>
      <c r="C78" s="72" t="s">
        <v>4</v>
      </c>
      <c r="D78" s="72" t="s">
        <v>308</v>
      </c>
      <c r="E78" s="72" t="s">
        <v>25</v>
      </c>
      <c r="F78" s="52">
        <f>SUM(G78:I78)</f>
        <v>3738.8</v>
      </c>
      <c r="G78" s="57"/>
      <c r="H78" s="57"/>
      <c r="I78" s="57">
        <f>3746-7.2</f>
        <v>3738.8</v>
      </c>
    </row>
    <row r="79" spans="1:9" s="5" customFormat="1" ht="37.5">
      <c r="A79" s="26" t="s">
        <v>76</v>
      </c>
      <c r="B79" s="4" t="s">
        <v>5</v>
      </c>
      <c r="C79" s="9" t="s">
        <v>4</v>
      </c>
      <c r="D79" s="9" t="s">
        <v>194</v>
      </c>
      <c r="E79" s="9"/>
      <c r="F79" s="53">
        <f>F80</f>
        <v>2721</v>
      </c>
      <c r="G79" s="53">
        <f aca="true" t="shared" si="8" ref="G79:I80">G80</f>
        <v>0</v>
      </c>
      <c r="H79" s="53">
        <f t="shared" si="8"/>
        <v>0</v>
      </c>
      <c r="I79" s="53">
        <f t="shared" si="8"/>
        <v>2721</v>
      </c>
    </row>
    <row r="80" spans="1:9" s="5" customFormat="1" ht="56.25">
      <c r="A80" s="26" t="s">
        <v>335</v>
      </c>
      <c r="B80" s="76" t="s">
        <v>5</v>
      </c>
      <c r="C80" s="77" t="s">
        <v>4</v>
      </c>
      <c r="D80" s="77" t="s">
        <v>309</v>
      </c>
      <c r="E80" s="9"/>
      <c r="F80" s="53">
        <f>F81</f>
        <v>2721</v>
      </c>
      <c r="G80" s="53">
        <f t="shared" si="8"/>
        <v>0</v>
      </c>
      <c r="H80" s="53">
        <f t="shared" si="8"/>
        <v>0</v>
      </c>
      <c r="I80" s="53">
        <f t="shared" si="8"/>
        <v>2721</v>
      </c>
    </row>
    <row r="81" spans="1:9" s="40" customFormat="1" ht="56.25">
      <c r="A81" s="37" t="s">
        <v>125</v>
      </c>
      <c r="B81" s="71" t="s">
        <v>5</v>
      </c>
      <c r="C81" s="72" t="s">
        <v>4</v>
      </c>
      <c r="D81" s="72" t="s">
        <v>309</v>
      </c>
      <c r="E81" s="72" t="s">
        <v>25</v>
      </c>
      <c r="F81" s="52">
        <f>SUM(G81:I81)</f>
        <v>2721</v>
      </c>
      <c r="G81" s="57"/>
      <c r="H81" s="57"/>
      <c r="I81" s="57">
        <f>2763-42</f>
        <v>2721</v>
      </c>
    </row>
    <row r="82" spans="1:9" s="5" customFormat="1" ht="18.75" hidden="1">
      <c r="A82" s="26" t="s">
        <v>77</v>
      </c>
      <c r="B82" s="4" t="s">
        <v>5</v>
      </c>
      <c r="C82" s="9" t="s">
        <v>4</v>
      </c>
      <c r="D82" s="9" t="s">
        <v>195</v>
      </c>
      <c r="E82" s="9"/>
      <c r="F82" s="53">
        <f>F83</f>
        <v>0</v>
      </c>
      <c r="G82" s="53">
        <f aca="true" t="shared" si="9" ref="G82:I83">G83</f>
        <v>0</v>
      </c>
      <c r="H82" s="53">
        <f t="shared" si="9"/>
        <v>0</v>
      </c>
      <c r="I82" s="53">
        <f t="shared" si="9"/>
        <v>0</v>
      </c>
    </row>
    <row r="83" spans="1:9" s="5" customFormat="1" ht="18.75" hidden="1">
      <c r="A83" s="26" t="s">
        <v>336</v>
      </c>
      <c r="B83" s="76" t="s">
        <v>5</v>
      </c>
      <c r="C83" s="77" t="s">
        <v>4</v>
      </c>
      <c r="D83" s="77" t="s">
        <v>310</v>
      </c>
      <c r="E83" s="9"/>
      <c r="F83" s="53">
        <f>F84</f>
        <v>0</v>
      </c>
      <c r="G83" s="53">
        <f t="shared" si="9"/>
        <v>0</v>
      </c>
      <c r="H83" s="53">
        <f t="shared" si="9"/>
        <v>0</v>
      </c>
      <c r="I83" s="53">
        <f t="shared" si="9"/>
        <v>0</v>
      </c>
    </row>
    <row r="84" spans="1:9" s="40" customFormat="1" ht="56.25" hidden="1">
      <c r="A84" s="37" t="s">
        <v>125</v>
      </c>
      <c r="B84" s="71" t="s">
        <v>5</v>
      </c>
      <c r="C84" s="72" t="s">
        <v>4</v>
      </c>
      <c r="D84" s="72" t="s">
        <v>310</v>
      </c>
      <c r="E84" s="72" t="s">
        <v>25</v>
      </c>
      <c r="F84" s="52">
        <f>SUM(G84:I84)</f>
        <v>0</v>
      </c>
      <c r="G84" s="57"/>
      <c r="H84" s="57"/>
      <c r="I84" s="57"/>
    </row>
    <row r="85" spans="1:9" s="5" customFormat="1" ht="18.75" hidden="1">
      <c r="A85" s="26" t="s">
        <v>78</v>
      </c>
      <c r="B85" s="4" t="s">
        <v>5</v>
      </c>
      <c r="C85" s="9" t="s">
        <v>4</v>
      </c>
      <c r="D85" s="9" t="s">
        <v>196</v>
      </c>
      <c r="E85" s="9"/>
      <c r="F85" s="53">
        <f>F86</f>
        <v>0</v>
      </c>
      <c r="G85" s="53">
        <f aca="true" t="shared" si="10" ref="G85:I86">G86</f>
        <v>0</v>
      </c>
      <c r="H85" s="53">
        <f t="shared" si="10"/>
        <v>0</v>
      </c>
      <c r="I85" s="53">
        <f t="shared" si="10"/>
        <v>0</v>
      </c>
    </row>
    <row r="86" spans="1:9" s="5" customFormat="1" ht="18.75" hidden="1">
      <c r="A86" s="26" t="s">
        <v>337</v>
      </c>
      <c r="B86" s="76" t="s">
        <v>5</v>
      </c>
      <c r="C86" s="77" t="s">
        <v>4</v>
      </c>
      <c r="D86" s="77" t="s">
        <v>311</v>
      </c>
      <c r="E86" s="9"/>
      <c r="F86" s="53">
        <f>F87</f>
        <v>0</v>
      </c>
      <c r="G86" s="53">
        <f t="shared" si="10"/>
        <v>0</v>
      </c>
      <c r="H86" s="53">
        <f t="shared" si="10"/>
        <v>0</v>
      </c>
      <c r="I86" s="53">
        <f t="shared" si="10"/>
        <v>0</v>
      </c>
    </row>
    <row r="87" spans="1:9" s="40" customFormat="1" ht="56.25" hidden="1">
      <c r="A87" s="37" t="s">
        <v>125</v>
      </c>
      <c r="B87" s="71" t="s">
        <v>5</v>
      </c>
      <c r="C87" s="72" t="s">
        <v>4</v>
      </c>
      <c r="D87" s="72" t="s">
        <v>311</v>
      </c>
      <c r="E87" s="72" t="s">
        <v>25</v>
      </c>
      <c r="F87" s="52">
        <f>SUM(G87:I87)</f>
        <v>0</v>
      </c>
      <c r="G87" s="57"/>
      <c r="H87" s="57"/>
      <c r="I87" s="57"/>
    </row>
    <row r="88" spans="1:9" s="5" customFormat="1" ht="56.25">
      <c r="A88" s="26" t="s">
        <v>79</v>
      </c>
      <c r="B88" s="4" t="s">
        <v>5</v>
      </c>
      <c r="C88" s="9" t="s">
        <v>4</v>
      </c>
      <c r="D88" s="9" t="s">
        <v>197</v>
      </c>
      <c r="E88" s="9"/>
      <c r="F88" s="53">
        <f>F89</f>
        <v>205.2</v>
      </c>
      <c r="G88" s="53">
        <f aca="true" t="shared" si="11" ref="G88:I89">G89</f>
        <v>0</v>
      </c>
      <c r="H88" s="53">
        <f t="shared" si="11"/>
        <v>0</v>
      </c>
      <c r="I88" s="53">
        <f t="shared" si="11"/>
        <v>205.2</v>
      </c>
    </row>
    <row r="89" spans="1:9" s="5" customFormat="1" ht="56.25">
      <c r="A89" s="26" t="s">
        <v>338</v>
      </c>
      <c r="B89" s="76" t="s">
        <v>5</v>
      </c>
      <c r="C89" s="77" t="s">
        <v>4</v>
      </c>
      <c r="D89" s="77" t="s">
        <v>312</v>
      </c>
      <c r="E89" s="9"/>
      <c r="F89" s="53">
        <f>F90</f>
        <v>205.2</v>
      </c>
      <c r="G89" s="53">
        <f t="shared" si="11"/>
        <v>0</v>
      </c>
      <c r="H89" s="53">
        <f t="shared" si="11"/>
        <v>0</v>
      </c>
      <c r="I89" s="53">
        <f t="shared" si="11"/>
        <v>205.2</v>
      </c>
    </row>
    <row r="90" spans="1:9" s="40" customFormat="1" ht="18.75">
      <c r="A90" s="37" t="s">
        <v>123</v>
      </c>
      <c r="B90" s="71" t="s">
        <v>5</v>
      </c>
      <c r="C90" s="72" t="s">
        <v>4</v>
      </c>
      <c r="D90" s="72" t="s">
        <v>312</v>
      </c>
      <c r="E90" s="72" t="s">
        <v>6</v>
      </c>
      <c r="F90" s="52">
        <f>SUM(G90:I90)</f>
        <v>205.2</v>
      </c>
      <c r="G90" s="57"/>
      <c r="H90" s="57"/>
      <c r="I90" s="57">
        <f>156+49.2</f>
        <v>205.2</v>
      </c>
    </row>
    <row r="91" spans="1:9" s="5" customFormat="1" ht="18.75" hidden="1">
      <c r="A91" s="28" t="s">
        <v>360</v>
      </c>
      <c r="B91" s="15" t="s">
        <v>5</v>
      </c>
      <c r="C91" s="16" t="s">
        <v>15</v>
      </c>
      <c r="D91" s="16"/>
      <c r="E91" s="16"/>
      <c r="F91" s="54">
        <f>SUM(F92)</f>
        <v>0</v>
      </c>
      <c r="G91" s="54">
        <f>SUM(G92)</f>
        <v>0</v>
      </c>
      <c r="H91" s="54">
        <f>SUM(H92)</f>
        <v>0</v>
      </c>
      <c r="I91" s="54">
        <f>SUM(I92)</f>
        <v>0</v>
      </c>
    </row>
    <row r="92" spans="1:9" s="5" customFormat="1" ht="18.75" hidden="1">
      <c r="A92" s="28" t="s">
        <v>133</v>
      </c>
      <c r="B92" s="15" t="s">
        <v>5</v>
      </c>
      <c r="C92" s="16" t="s">
        <v>15</v>
      </c>
      <c r="D92" s="16" t="s">
        <v>362</v>
      </c>
      <c r="E92" s="16"/>
      <c r="F92" s="50">
        <f>F93</f>
        <v>0</v>
      </c>
      <c r="G92" s="50">
        <f aca="true" t="shared" si="12" ref="G92:I93">G93</f>
        <v>0</v>
      </c>
      <c r="H92" s="50">
        <f t="shared" si="12"/>
        <v>0</v>
      </c>
      <c r="I92" s="50">
        <f t="shared" si="12"/>
        <v>0</v>
      </c>
    </row>
    <row r="93" spans="1:9" s="5" customFormat="1" ht="37.5" hidden="1">
      <c r="A93" s="28" t="s">
        <v>361</v>
      </c>
      <c r="B93" s="4" t="s">
        <v>5</v>
      </c>
      <c r="C93" s="9" t="s">
        <v>15</v>
      </c>
      <c r="D93" s="9" t="s">
        <v>319</v>
      </c>
      <c r="E93" s="9"/>
      <c r="F93" s="53">
        <f>F94</f>
        <v>0</v>
      </c>
      <c r="G93" s="53">
        <f t="shared" si="12"/>
        <v>0</v>
      </c>
      <c r="H93" s="53">
        <f t="shared" si="12"/>
        <v>0</v>
      </c>
      <c r="I93" s="53">
        <f t="shared" si="12"/>
        <v>0</v>
      </c>
    </row>
    <row r="94" spans="1:9" s="40" customFormat="1" ht="18.75" hidden="1">
      <c r="A94" s="37" t="s">
        <v>162</v>
      </c>
      <c r="B94" s="38" t="s">
        <v>5</v>
      </c>
      <c r="C94" s="39" t="s">
        <v>15</v>
      </c>
      <c r="D94" s="73" t="s">
        <v>319</v>
      </c>
      <c r="E94" s="39" t="s">
        <v>161</v>
      </c>
      <c r="F94" s="52">
        <f>SUM(G94:I94)</f>
        <v>0</v>
      </c>
      <c r="G94" s="57"/>
      <c r="H94" s="57"/>
      <c r="I94" s="57"/>
    </row>
    <row r="95" spans="1:9" s="8" customFormat="1" ht="18.75">
      <c r="A95" s="27" t="s">
        <v>36</v>
      </c>
      <c r="B95" s="6" t="s">
        <v>7</v>
      </c>
      <c r="C95" s="7" t="s">
        <v>18</v>
      </c>
      <c r="D95" s="7"/>
      <c r="E95" s="7"/>
      <c r="F95" s="49">
        <f>SUM(F96,F100,F107,F114)</f>
        <v>36872</v>
      </c>
      <c r="G95" s="49">
        <f>SUM(G96,G100,G107,G114)</f>
        <v>36872</v>
      </c>
      <c r="H95" s="49">
        <f>SUM(H96,H100,H107,H114)</f>
        <v>0</v>
      </c>
      <c r="I95" s="49">
        <f>SUM(I96,I100,I107,I114)</f>
        <v>0</v>
      </c>
    </row>
    <row r="96" spans="1:9" s="8" customFormat="1" ht="18.75">
      <c r="A96" s="32" t="s">
        <v>412</v>
      </c>
      <c r="B96" s="18" t="s">
        <v>7</v>
      </c>
      <c r="C96" s="19" t="s">
        <v>3</v>
      </c>
      <c r="D96" s="19"/>
      <c r="E96" s="19"/>
      <c r="F96" s="54">
        <f>SUM(G96:I96)</f>
        <v>433</v>
      </c>
      <c r="G96" s="54">
        <f>G97</f>
        <v>433</v>
      </c>
      <c r="H96" s="54">
        <f>H97</f>
        <v>0</v>
      </c>
      <c r="I96" s="54">
        <f>I97</f>
        <v>0</v>
      </c>
    </row>
    <row r="97" spans="1:9" s="8" customFormat="1" ht="18.75">
      <c r="A97" s="32" t="s">
        <v>413</v>
      </c>
      <c r="B97" s="18" t="s">
        <v>7</v>
      </c>
      <c r="C97" s="19" t="s">
        <v>3</v>
      </c>
      <c r="D97" s="100" t="s">
        <v>411</v>
      </c>
      <c r="E97" s="19"/>
      <c r="F97" s="54">
        <f>SUM(G97:I97)</f>
        <v>433</v>
      </c>
      <c r="G97" s="54">
        <f>SUM(G98:G99)</f>
        <v>433</v>
      </c>
      <c r="H97" s="54">
        <f>SUM(H98:H99)</f>
        <v>0</v>
      </c>
      <c r="I97" s="54">
        <f>SUM(I98:I99)</f>
        <v>0</v>
      </c>
    </row>
    <row r="98" spans="1:9" s="8" customFormat="1" ht="56.25">
      <c r="A98" s="29" t="s">
        <v>414</v>
      </c>
      <c r="B98" s="11" t="s">
        <v>7</v>
      </c>
      <c r="C98" s="12" t="s">
        <v>3</v>
      </c>
      <c r="D98" s="12" t="s">
        <v>411</v>
      </c>
      <c r="E98" s="12" t="s">
        <v>26</v>
      </c>
      <c r="F98" s="101">
        <f>SUM(G98:I98)</f>
        <v>427.5</v>
      </c>
      <c r="G98" s="101">
        <v>427.5</v>
      </c>
      <c r="H98" s="54"/>
      <c r="I98" s="54"/>
    </row>
    <row r="99" spans="1:9" s="8" customFormat="1" ht="56.25">
      <c r="A99" s="29" t="s">
        <v>415</v>
      </c>
      <c r="B99" s="11" t="s">
        <v>7</v>
      </c>
      <c r="C99" s="12" t="s">
        <v>3</v>
      </c>
      <c r="D99" s="12" t="s">
        <v>411</v>
      </c>
      <c r="E99" s="12" t="s">
        <v>21</v>
      </c>
      <c r="F99" s="101">
        <f>SUM(G99:I99)</f>
        <v>5.5</v>
      </c>
      <c r="G99" s="101">
        <v>5.5</v>
      </c>
      <c r="H99" s="54"/>
      <c r="I99" s="54"/>
    </row>
    <row r="100" spans="1:9" s="17" customFormat="1" ht="18.75">
      <c r="A100" s="28" t="s">
        <v>143</v>
      </c>
      <c r="B100" s="15" t="s">
        <v>7</v>
      </c>
      <c r="C100" s="16" t="s">
        <v>9</v>
      </c>
      <c r="D100" s="16"/>
      <c r="E100" s="16"/>
      <c r="F100" s="54">
        <f>F101</f>
        <v>7736</v>
      </c>
      <c r="G100" s="54">
        <f>G101</f>
        <v>7736</v>
      </c>
      <c r="H100" s="54">
        <f>H101</f>
        <v>0</v>
      </c>
      <c r="I100" s="54">
        <f>I101</f>
        <v>0</v>
      </c>
    </row>
    <row r="101" spans="1:9" s="17" customFormat="1" ht="18.75">
      <c r="A101" s="28" t="s">
        <v>144</v>
      </c>
      <c r="B101" s="15" t="s">
        <v>7</v>
      </c>
      <c r="C101" s="16" t="s">
        <v>9</v>
      </c>
      <c r="D101" s="16" t="s">
        <v>198</v>
      </c>
      <c r="E101" s="16"/>
      <c r="F101" s="50">
        <f>SUM(F102)</f>
        <v>7736</v>
      </c>
      <c r="G101" s="50">
        <f>SUM(G102)</f>
        <v>7736</v>
      </c>
      <c r="H101" s="50">
        <f>SUM(H102)</f>
        <v>0</v>
      </c>
      <c r="I101" s="50">
        <f>SUM(I102)</f>
        <v>0</v>
      </c>
    </row>
    <row r="102" spans="1:9" s="13" customFormat="1" ht="93.75">
      <c r="A102" s="29" t="s">
        <v>145</v>
      </c>
      <c r="B102" s="11" t="s">
        <v>7</v>
      </c>
      <c r="C102" s="12" t="s">
        <v>9</v>
      </c>
      <c r="D102" s="12" t="s">
        <v>199</v>
      </c>
      <c r="E102" s="12"/>
      <c r="F102" s="53">
        <f>SUM(F103,F105)</f>
        <v>7736</v>
      </c>
      <c r="G102" s="53">
        <f>SUM(G103,G105)</f>
        <v>7736</v>
      </c>
      <c r="H102" s="53">
        <f>SUM(H103,H105)</f>
        <v>0</v>
      </c>
      <c r="I102" s="53">
        <f>SUM(I103,I105)</f>
        <v>0</v>
      </c>
    </row>
    <row r="103" spans="1:9" s="13" customFormat="1" ht="98.25" customHeight="1">
      <c r="A103" s="29" t="s">
        <v>401</v>
      </c>
      <c r="B103" s="11" t="s">
        <v>7</v>
      </c>
      <c r="C103" s="12" t="s">
        <v>9</v>
      </c>
      <c r="D103" s="99" t="s">
        <v>364</v>
      </c>
      <c r="E103" s="12"/>
      <c r="F103" s="53">
        <f>SUM(F104:F104)</f>
        <v>300</v>
      </c>
      <c r="G103" s="53">
        <f>SUM(G104:G104)</f>
        <v>300</v>
      </c>
      <c r="H103" s="53">
        <f>SUM(H104:H104)</f>
        <v>0</v>
      </c>
      <c r="I103" s="53">
        <f>SUM(I104:I104)</f>
        <v>0</v>
      </c>
    </row>
    <row r="104" spans="1:9" s="40" customFormat="1" ht="18.75">
      <c r="A104" s="37" t="s">
        <v>164</v>
      </c>
      <c r="B104" s="38" t="s">
        <v>7</v>
      </c>
      <c r="C104" s="39" t="s">
        <v>9</v>
      </c>
      <c r="D104" s="73" t="s">
        <v>364</v>
      </c>
      <c r="E104" s="39" t="s">
        <v>23</v>
      </c>
      <c r="F104" s="52">
        <f>SUM(G104:I104)</f>
        <v>300</v>
      </c>
      <c r="G104" s="55">
        <v>300</v>
      </c>
      <c r="H104" s="55"/>
      <c r="I104" s="55"/>
    </row>
    <row r="105" spans="1:9" s="13" customFormat="1" ht="95.25" customHeight="1">
      <c r="A105" s="29" t="s">
        <v>402</v>
      </c>
      <c r="B105" s="11" t="s">
        <v>7</v>
      </c>
      <c r="C105" s="12" t="s">
        <v>9</v>
      </c>
      <c r="D105" s="99" t="s">
        <v>403</v>
      </c>
      <c r="E105" s="12"/>
      <c r="F105" s="53">
        <f>SUM(F106:F106)</f>
        <v>7436</v>
      </c>
      <c r="G105" s="53">
        <f>SUM(G106:G106)</f>
        <v>7436</v>
      </c>
      <c r="H105" s="53">
        <f>SUM(H106:H106)</f>
        <v>0</v>
      </c>
      <c r="I105" s="53">
        <f>SUM(I106:I106)</f>
        <v>0</v>
      </c>
    </row>
    <row r="106" spans="1:9" s="40" customFormat="1" ht="18.75">
      <c r="A106" s="37" t="s">
        <v>164</v>
      </c>
      <c r="B106" s="38" t="s">
        <v>7</v>
      </c>
      <c r="C106" s="39" t="s">
        <v>9</v>
      </c>
      <c r="D106" s="73" t="s">
        <v>403</v>
      </c>
      <c r="E106" s="39" t="s">
        <v>23</v>
      </c>
      <c r="F106" s="52">
        <f>SUM(G106:I106)</f>
        <v>7436</v>
      </c>
      <c r="G106" s="55">
        <v>7436</v>
      </c>
      <c r="H106" s="55"/>
      <c r="I106" s="55"/>
    </row>
    <row r="107" spans="1:9" s="17" customFormat="1" ht="18.75" hidden="1">
      <c r="A107" s="28" t="s">
        <v>37</v>
      </c>
      <c r="B107" s="15" t="s">
        <v>7</v>
      </c>
      <c r="C107" s="16" t="s">
        <v>12</v>
      </c>
      <c r="D107" s="16"/>
      <c r="E107" s="16"/>
      <c r="F107" s="50">
        <f>SUM(F108)</f>
        <v>0</v>
      </c>
      <c r="G107" s="50">
        <f>SUM(G108)</f>
        <v>0</v>
      </c>
      <c r="H107" s="50">
        <f>SUM(H108)</f>
        <v>0</v>
      </c>
      <c r="I107" s="50">
        <f>SUM(I108)</f>
        <v>0</v>
      </c>
    </row>
    <row r="108" spans="1:9" s="17" customFormat="1" ht="18.75" hidden="1">
      <c r="A108" s="28" t="s">
        <v>37</v>
      </c>
      <c r="B108" s="15" t="s">
        <v>7</v>
      </c>
      <c r="C108" s="16" t="s">
        <v>12</v>
      </c>
      <c r="D108" s="16" t="s">
        <v>200</v>
      </c>
      <c r="E108" s="16"/>
      <c r="F108" s="50">
        <f>F109</f>
        <v>0</v>
      </c>
      <c r="G108" s="50">
        <f>G109</f>
        <v>0</v>
      </c>
      <c r="H108" s="50">
        <f>H109</f>
        <v>0</v>
      </c>
      <c r="I108" s="50">
        <f>I109</f>
        <v>0</v>
      </c>
    </row>
    <row r="109" spans="1:9" s="17" customFormat="1" ht="18.75" hidden="1">
      <c r="A109" s="28" t="s">
        <v>82</v>
      </c>
      <c r="B109" s="15" t="s">
        <v>7</v>
      </c>
      <c r="C109" s="16" t="s">
        <v>12</v>
      </c>
      <c r="D109" s="16" t="s">
        <v>201</v>
      </c>
      <c r="E109" s="16"/>
      <c r="F109" s="50">
        <f>SUM(F110,F112)</f>
        <v>0</v>
      </c>
      <c r="G109" s="50">
        <f>SUM(G110,G112)</f>
        <v>0</v>
      </c>
      <c r="H109" s="50">
        <f>SUM(H110,H112)</f>
        <v>0</v>
      </c>
      <c r="I109" s="50">
        <f>SUM(I110,I112)</f>
        <v>0</v>
      </c>
    </row>
    <row r="110" spans="1:9" s="5" customFormat="1" ht="75" hidden="1">
      <c r="A110" s="26" t="s">
        <v>81</v>
      </c>
      <c r="B110" s="4" t="s">
        <v>7</v>
      </c>
      <c r="C110" s="9" t="s">
        <v>12</v>
      </c>
      <c r="D110" s="9" t="s">
        <v>202</v>
      </c>
      <c r="E110" s="9"/>
      <c r="F110" s="51">
        <f>F111</f>
        <v>0</v>
      </c>
      <c r="G110" s="51">
        <f>G111</f>
        <v>0</v>
      </c>
      <c r="H110" s="51">
        <f>H111</f>
        <v>0</v>
      </c>
      <c r="I110" s="51">
        <f>I111</f>
        <v>0</v>
      </c>
    </row>
    <row r="111" spans="1:9" s="40" customFormat="1" ht="18.75" hidden="1">
      <c r="A111" s="37" t="s">
        <v>122</v>
      </c>
      <c r="B111" s="38" t="s">
        <v>7</v>
      </c>
      <c r="C111" s="39" t="s">
        <v>12</v>
      </c>
      <c r="D111" s="73" t="s">
        <v>202</v>
      </c>
      <c r="E111" s="39" t="s">
        <v>24</v>
      </c>
      <c r="F111" s="52">
        <f>SUM(G111:I111)</f>
        <v>0</v>
      </c>
      <c r="G111" s="57"/>
      <c r="H111" s="57"/>
      <c r="I111" s="57"/>
    </row>
    <row r="112" spans="1:9" s="5" customFormat="1" ht="23.25" customHeight="1" hidden="1">
      <c r="A112" s="26" t="s">
        <v>83</v>
      </c>
      <c r="B112" s="4" t="s">
        <v>7</v>
      </c>
      <c r="C112" s="9" t="s">
        <v>12</v>
      </c>
      <c r="D112" s="9" t="s">
        <v>203</v>
      </c>
      <c r="E112" s="9"/>
      <c r="F112" s="53">
        <f>F113</f>
        <v>0</v>
      </c>
      <c r="G112" s="53">
        <f>G113</f>
        <v>0</v>
      </c>
      <c r="H112" s="53">
        <f>H113</f>
        <v>0</v>
      </c>
      <c r="I112" s="53">
        <f>I113</f>
        <v>0</v>
      </c>
    </row>
    <row r="113" spans="1:9" s="40" customFormat="1" ht="18.75" hidden="1">
      <c r="A113" s="37" t="s">
        <v>126</v>
      </c>
      <c r="B113" s="38" t="s">
        <v>7</v>
      </c>
      <c r="C113" s="39" t="s">
        <v>12</v>
      </c>
      <c r="D113" s="39" t="s">
        <v>203</v>
      </c>
      <c r="E113" s="39" t="s">
        <v>26</v>
      </c>
      <c r="F113" s="52">
        <f>SUM(G113:I113)</f>
        <v>0</v>
      </c>
      <c r="G113" s="57"/>
      <c r="H113" s="57"/>
      <c r="I113" s="57"/>
    </row>
    <row r="114" spans="1:9" s="17" customFormat="1" ht="39.75" customHeight="1">
      <c r="A114" s="28" t="s">
        <v>38</v>
      </c>
      <c r="B114" s="15" t="s">
        <v>7</v>
      </c>
      <c r="C114" s="16" t="s">
        <v>11</v>
      </c>
      <c r="D114" s="16"/>
      <c r="E114" s="16"/>
      <c r="F114" s="50">
        <f>SUM(F115,F118,F120)</f>
        <v>28703</v>
      </c>
      <c r="G114" s="50">
        <f>SUM(G115,G118,G120)</f>
        <v>28703</v>
      </c>
      <c r="H114" s="50">
        <f>SUM(H115,H118,H120)</f>
        <v>0</v>
      </c>
      <c r="I114" s="50">
        <f>SUM(I115,I118,I120)</f>
        <v>0</v>
      </c>
    </row>
    <row r="115" spans="1:9" s="17" customFormat="1" ht="59.25" customHeight="1">
      <c r="A115" s="28" t="s">
        <v>146</v>
      </c>
      <c r="B115" s="15" t="s">
        <v>7</v>
      </c>
      <c r="C115" s="16" t="s">
        <v>11</v>
      </c>
      <c r="D115" s="16" t="s">
        <v>175</v>
      </c>
      <c r="E115" s="16"/>
      <c r="F115" s="50">
        <f aca="true" t="shared" si="13" ref="F115:I116">F116</f>
        <v>6872</v>
      </c>
      <c r="G115" s="50">
        <f t="shared" si="13"/>
        <v>6872</v>
      </c>
      <c r="H115" s="50">
        <f t="shared" si="13"/>
        <v>0</v>
      </c>
      <c r="I115" s="50">
        <f t="shared" si="13"/>
        <v>0</v>
      </c>
    </row>
    <row r="116" spans="1:9" s="5" customFormat="1" ht="18" customHeight="1">
      <c r="A116" s="26" t="s">
        <v>60</v>
      </c>
      <c r="B116" s="4" t="s">
        <v>7</v>
      </c>
      <c r="C116" s="9" t="s">
        <v>11</v>
      </c>
      <c r="D116" s="9" t="s">
        <v>177</v>
      </c>
      <c r="E116" s="9"/>
      <c r="F116" s="53">
        <f t="shared" si="13"/>
        <v>6872</v>
      </c>
      <c r="G116" s="53">
        <f t="shared" si="13"/>
        <v>6872</v>
      </c>
      <c r="H116" s="53">
        <f t="shared" si="13"/>
        <v>0</v>
      </c>
      <c r="I116" s="53">
        <f t="shared" si="13"/>
        <v>0</v>
      </c>
    </row>
    <row r="117" spans="1:9" s="40" customFormat="1" ht="37.5">
      <c r="A117" s="37" t="s">
        <v>127</v>
      </c>
      <c r="B117" s="38" t="s">
        <v>7</v>
      </c>
      <c r="C117" s="39" t="s">
        <v>11</v>
      </c>
      <c r="D117" s="39" t="s">
        <v>177</v>
      </c>
      <c r="E117" s="39" t="s">
        <v>20</v>
      </c>
      <c r="F117" s="52">
        <f>SUM(G117:I117)</f>
        <v>6872</v>
      </c>
      <c r="G117" s="57">
        <v>6872</v>
      </c>
      <c r="H117" s="57"/>
      <c r="I117" s="57"/>
    </row>
    <row r="118" spans="1:9" s="17" customFormat="1" ht="37.5">
      <c r="A118" s="28" t="s">
        <v>84</v>
      </c>
      <c r="B118" s="15" t="s">
        <v>7</v>
      </c>
      <c r="C118" s="16" t="s">
        <v>11</v>
      </c>
      <c r="D118" s="16" t="s">
        <v>204</v>
      </c>
      <c r="E118" s="16"/>
      <c r="F118" s="50">
        <f>F119</f>
        <v>15761</v>
      </c>
      <c r="G118" s="50">
        <f>G119</f>
        <v>15761</v>
      </c>
      <c r="H118" s="50">
        <f>H119</f>
        <v>0</v>
      </c>
      <c r="I118" s="50">
        <f>I119</f>
        <v>0</v>
      </c>
    </row>
    <row r="119" spans="1:9" s="40" customFormat="1" ht="37.5">
      <c r="A119" s="37" t="s">
        <v>127</v>
      </c>
      <c r="B119" s="38" t="s">
        <v>7</v>
      </c>
      <c r="C119" s="39" t="s">
        <v>11</v>
      </c>
      <c r="D119" s="39" t="s">
        <v>204</v>
      </c>
      <c r="E119" s="39" t="s">
        <v>20</v>
      </c>
      <c r="F119" s="52">
        <f>SUM(G119:I119)</f>
        <v>15761</v>
      </c>
      <c r="G119" s="57">
        <v>15761</v>
      </c>
      <c r="H119" s="57"/>
      <c r="I119" s="57"/>
    </row>
    <row r="120" spans="1:9" s="17" customFormat="1" ht="37.5">
      <c r="A120" s="28" t="s">
        <v>165</v>
      </c>
      <c r="B120" s="15" t="s">
        <v>7</v>
      </c>
      <c r="C120" s="16" t="s">
        <v>11</v>
      </c>
      <c r="D120" s="16" t="s">
        <v>205</v>
      </c>
      <c r="E120" s="16"/>
      <c r="F120" s="50">
        <f aca="true" t="shared" si="14" ref="F120:I121">F121</f>
        <v>6070</v>
      </c>
      <c r="G120" s="50">
        <f t="shared" si="14"/>
        <v>6070</v>
      </c>
      <c r="H120" s="50">
        <f t="shared" si="14"/>
        <v>0</v>
      </c>
      <c r="I120" s="50">
        <f t="shared" si="14"/>
        <v>0</v>
      </c>
    </row>
    <row r="121" spans="1:9" s="5" customFormat="1" ht="26.25" customHeight="1">
      <c r="A121" s="26" t="s">
        <v>142</v>
      </c>
      <c r="B121" s="4" t="s">
        <v>7</v>
      </c>
      <c r="C121" s="9" t="s">
        <v>11</v>
      </c>
      <c r="D121" s="9" t="s">
        <v>206</v>
      </c>
      <c r="E121" s="9"/>
      <c r="F121" s="53">
        <f t="shared" si="14"/>
        <v>6070</v>
      </c>
      <c r="G121" s="53">
        <f t="shared" si="14"/>
        <v>6070</v>
      </c>
      <c r="H121" s="53">
        <f t="shared" si="14"/>
        <v>0</v>
      </c>
      <c r="I121" s="53">
        <f t="shared" si="14"/>
        <v>0</v>
      </c>
    </row>
    <row r="122" spans="1:9" s="40" customFormat="1" ht="37.5">
      <c r="A122" s="37" t="s">
        <v>127</v>
      </c>
      <c r="B122" s="38" t="s">
        <v>7</v>
      </c>
      <c r="C122" s="39" t="s">
        <v>11</v>
      </c>
      <c r="D122" s="39" t="s">
        <v>206</v>
      </c>
      <c r="E122" s="39" t="s">
        <v>20</v>
      </c>
      <c r="F122" s="52">
        <f>SUM(G122:I122)</f>
        <v>6070</v>
      </c>
      <c r="G122" s="57">
        <v>6070</v>
      </c>
      <c r="H122" s="57"/>
      <c r="I122" s="57"/>
    </row>
    <row r="123" spans="1:9" s="8" customFormat="1" ht="18.75">
      <c r="A123" s="27" t="s">
        <v>39</v>
      </c>
      <c r="B123" s="6"/>
      <c r="C123" s="7"/>
      <c r="D123" s="7"/>
      <c r="E123" s="7"/>
      <c r="F123" s="49">
        <f>SUM(F124,F149,F164,F187)</f>
        <v>174128.17</v>
      </c>
      <c r="G123" s="49">
        <f>SUM(G124,G149,G164,G187)</f>
        <v>174128.17</v>
      </c>
      <c r="H123" s="49">
        <f>SUM(H124,H149,H164,H187)</f>
        <v>0</v>
      </c>
      <c r="I123" s="49">
        <f>SUM(I124,I149,I164,I187)</f>
        <v>0</v>
      </c>
    </row>
    <row r="124" spans="1:9" s="17" customFormat="1" ht="18.75">
      <c r="A124" s="28" t="s">
        <v>40</v>
      </c>
      <c r="B124" s="15" t="s">
        <v>8</v>
      </c>
      <c r="C124" s="16" t="s">
        <v>3</v>
      </c>
      <c r="D124" s="16"/>
      <c r="E124" s="16"/>
      <c r="F124" s="54">
        <f>F125+F130+F133+F144</f>
        <v>24382.7</v>
      </c>
      <c r="G124" s="54">
        <f>G125+G130+G133+G144</f>
        <v>24382.7</v>
      </c>
      <c r="H124" s="54">
        <f>H125+H130+H133+H144</f>
        <v>0</v>
      </c>
      <c r="I124" s="54">
        <f>I125+I130+I133+I144</f>
        <v>0</v>
      </c>
    </row>
    <row r="125" spans="1:9" s="17" customFormat="1" ht="56.25" customHeight="1" hidden="1">
      <c r="A125" s="28" t="s">
        <v>72</v>
      </c>
      <c r="B125" s="15" t="s">
        <v>8</v>
      </c>
      <c r="C125" s="16" t="s">
        <v>3</v>
      </c>
      <c r="D125" s="16" t="s">
        <v>207</v>
      </c>
      <c r="E125" s="16"/>
      <c r="F125" s="50">
        <f>F126+F128</f>
        <v>0</v>
      </c>
      <c r="G125" s="50">
        <f>G126+G128</f>
        <v>0</v>
      </c>
      <c r="H125" s="50">
        <f>H126+H128</f>
        <v>0</v>
      </c>
      <c r="I125" s="50">
        <f>I126+I128</f>
        <v>0</v>
      </c>
    </row>
    <row r="126" spans="1:9" s="5" customFormat="1" ht="56.25" customHeight="1" hidden="1">
      <c r="A126" s="26" t="s">
        <v>147</v>
      </c>
      <c r="B126" s="4" t="s">
        <v>8</v>
      </c>
      <c r="C126" s="9" t="s">
        <v>3</v>
      </c>
      <c r="D126" s="9" t="s">
        <v>208</v>
      </c>
      <c r="E126" s="9"/>
      <c r="F126" s="53">
        <f>F127</f>
        <v>0</v>
      </c>
      <c r="G126" s="53">
        <f>G127</f>
        <v>0</v>
      </c>
      <c r="H126" s="53">
        <f>H127</f>
        <v>0</v>
      </c>
      <c r="I126" s="53">
        <f>I127</f>
        <v>0</v>
      </c>
    </row>
    <row r="127" spans="1:9" s="40" customFormat="1" ht="18.75" hidden="1">
      <c r="A127" s="45" t="s">
        <v>122</v>
      </c>
      <c r="B127" s="38" t="s">
        <v>8</v>
      </c>
      <c r="C127" s="39" t="s">
        <v>3</v>
      </c>
      <c r="D127" s="39" t="s">
        <v>208</v>
      </c>
      <c r="E127" s="39" t="s">
        <v>24</v>
      </c>
      <c r="F127" s="52">
        <f>SUM(G127:I127)</f>
        <v>0</v>
      </c>
      <c r="G127" s="57"/>
      <c r="H127" s="57"/>
      <c r="I127" s="57"/>
    </row>
    <row r="128" spans="1:9" s="5" customFormat="1" ht="20.25" customHeight="1" hidden="1">
      <c r="A128" s="26" t="s">
        <v>73</v>
      </c>
      <c r="B128" s="4" t="s">
        <v>8</v>
      </c>
      <c r="C128" s="9" t="s">
        <v>3</v>
      </c>
      <c r="D128" s="9" t="s">
        <v>209</v>
      </c>
      <c r="E128" s="9"/>
      <c r="F128" s="53">
        <f>F129</f>
        <v>0</v>
      </c>
      <c r="G128" s="53">
        <f>G129</f>
        <v>0</v>
      </c>
      <c r="H128" s="53">
        <f>H129</f>
        <v>0</v>
      </c>
      <c r="I128" s="53">
        <f>I129</f>
        <v>0</v>
      </c>
    </row>
    <row r="129" spans="1:9" s="40" customFormat="1" ht="18.75" hidden="1">
      <c r="A129" s="45" t="s">
        <v>122</v>
      </c>
      <c r="B129" s="38" t="s">
        <v>8</v>
      </c>
      <c r="C129" s="39" t="s">
        <v>3</v>
      </c>
      <c r="D129" s="39" t="s">
        <v>209</v>
      </c>
      <c r="E129" s="39" t="s">
        <v>24</v>
      </c>
      <c r="F129" s="52">
        <f>SUM(G129:I129)</f>
        <v>0</v>
      </c>
      <c r="G129" s="57"/>
      <c r="H129" s="57"/>
      <c r="I129" s="57"/>
    </row>
    <row r="130" spans="1:9" s="17" customFormat="1" ht="56.25" customHeight="1" hidden="1">
      <c r="A130" s="28" t="s">
        <v>148</v>
      </c>
      <c r="B130" s="15" t="s">
        <v>8</v>
      </c>
      <c r="C130" s="16" t="s">
        <v>3</v>
      </c>
      <c r="D130" s="16" t="s">
        <v>210</v>
      </c>
      <c r="E130" s="16"/>
      <c r="F130" s="50">
        <f aca="true" t="shared" si="15" ref="F130:I131">F131</f>
        <v>0</v>
      </c>
      <c r="G130" s="50">
        <f t="shared" si="15"/>
        <v>0</v>
      </c>
      <c r="H130" s="50">
        <f t="shared" si="15"/>
        <v>0</v>
      </c>
      <c r="I130" s="50">
        <f t="shared" si="15"/>
        <v>0</v>
      </c>
    </row>
    <row r="131" spans="1:9" s="13" customFormat="1" ht="75" hidden="1">
      <c r="A131" s="29" t="s">
        <v>149</v>
      </c>
      <c r="B131" s="11" t="s">
        <v>8</v>
      </c>
      <c r="C131" s="12" t="s">
        <v>3</v>
      </c>
      <c r="D131" s="12" t="s">
        <v>211</v>
      </c>
      <c r="E131" s="12"/>
      <c r="F131" s="51">
        <f t="shared" si="15"/>
        <v>0</v>
      </c>
      <c r="G131" s="51">
        <f t="shared" si="15"/>
        <v>0</v>
      </c>
      <c r="H131" s="51">
        <f t="shared" si="15"/>
        <v>0</v>
      </c>
      <c r="I131" s="51">
        <f t="shared" si="15"/>
        <v>0</v>
      </c>
    </row>
    <row r="132" spans="1:9" s="40" customFormat="1" ht="15.75" customHeight="1" hidden="1">
      <c r="A132" s="45" t="s">
        <v>122</v>
      </c>
      <c r="B132" s="38" t="s">
        <v>8</v>
      </c>
      <c r="C132" s="39" t="s">
        <v>3</v>
      </c>
      <c r="D132" s="39" t="s">
        <v>211</v>
      </c>
      <c r="E132" s="39" t="s">
        <v>24</v>
      </c>
      <c r="F132" s="52">
        <f>SUM(G132:I132)</f>
        <v>0</v>
      </c>
      <c r="G132" s="57"/>
      <c r="H132" s="57"/>
      <c r="I132" s="57"/>
    </row>
    <row r="133" spans="1:9" s="17" customFormat="1" ht="18.75">
      <c r="A133" s="31" t="s">
        <v>85</v>
      </c>
      <c r="B133" s="15" t="s">
        <v>8</v>
      </c>
      <c r="C133" s="16" t="s">
        <v>3</v>
      </c>
      <c r="D133" s="16" t="s">
        <v>212</v>
      </c>
      <c r="E133" s="16"/>
      <c r="F133" s="50">
        <f>SUM(F134,F136,F139,F141)</f>
        <v>22382.7</v>
      </c>
      <c r="G133" s="50">
        <f>SUM(G134,G136,G139,G141)</f>
        <v>22382.7</v>
      </c>
      <c r="H133" s="50">
        <f>SUM(H134,H136,H139,H141)</f>
        <v>0</v>
      </c>
      <c r="I133" s="50">
        <f>SUM(I134,I136,I139,I141)</f>
        <v>0</v>
      </c>
    </row>
    <row r="134" spans="1:9" s="5" customFormat="1" ht="58.5" customHeight="1" hidden="1">
      <c r="A134" s="30" t="s">
        <v>86</v>
      </c>
      <c r="B134" s="4" t="s">
        <v>8</v>
      </c>
      <c r="C134" s="9" t="s">
        <v>3</v>
      </c>
      <c r="D134" s="9" t="s">
        <v>213</v>
      </c>
      <c r="E134" s="9"/>
      <c r="F134" s="53">
        <f>F135</f>
        <v>0</v>
      </c>
      <c r="G134" s="53">
        <f>G135</f>
        <v>0</v>
      </c>
      <c r="H134" s="53">
        <f>H135</f>
        <v>0</v>
      </c>
      <c r="I134" s="53">
        <f>I135</f>
        <v>0</v>
      </c>
    </row>
    <row r="135" spans="1:9" s="40" customFormat="1" ht="18.75" hidden="1">
      <c r="A135" s="37" t="s">
        <v>126</v>
      </c>
      <c r="B135" s="38" t="s">
        <v>8</v>
      </c>
      <c r="C135" s="39" t="s">
        <v>3</v>
      </c>
      <c r="D135" s="39" t="s">
        <v>213</v>
      </c>
      <c r="E135" s="39" t="s">
        <v>26</v>
      </c>
      <c r="F135" s="52">
        <f>SUM(G135:I135)</f>
        <v>0</v>
      </c>
      <c r="G135" s="57"/>
      <c r="H135" s="57"/>
      <c r="I135" s="57"/>
    </row>
    <row r="136" spans="1:9" s="5" customFormat="1" ht="56.25">
      <c r="A136" s="26" t="s">
        <v>87</v>
      </c>
      <c r="B136" s="4" t="s">
        <v>8</v>
      </c>
      <c r="C136" s="9" t="s">
        <v>3</v>
      </c>
      <c r="D136" s="9" t="s">
        <v>214</v>
      </c>
      <c r="E136" s="9"/>
      <c r="F136" s="53">
        <f>SUM(F137:F138)</f>
        <v>21695.5</v>
      </c>
      <c r="G136" s="53">
        <f>SUM(G137:G138)</f>
        <v>21695.5</v>
      </c>
      <c r="H136" s="53">
        <f>SUM(H137:H138)</f>
        <v>0</v>
      </c>
      <c r="I136" s="53">
        <f>SUM(I137:I138)</f>
        <v>0</v>
      </c>
    </row>
    <row r="137" spans="1:9" s="40" customFormat="1" ht="18.75" hidden="1">
      <c r="A137" s="45" t="s">
        <v>126</v>
      </c>
      <c r="B137" s="38" t="s">
        <v>8</v>
      </c>
      <c r="C137" s="39" t="s">
        <v>3</v>
      </c>
      <c r="D137" s="39" t="s">
        <v>214</v>
      </c>
      <c r="E137" s="39" t="s">
        <v>20</v>
      </c>
      <c r="F137" s="52">
        <f>SUM(G137:I137)</f>
        <v>0</v>
      </c>
      <c r="G137" s="57"/>
      <c r="H137" s="57"/>
      <c r="I137" s="57"/>
    </row>
    <row r="138" spans="1:9" s="40" customFormat="1" ht="37.5">
      <c r="A138" s="45" t="s">
        <v>127</v>
      </c>
      <c r="B138" s="38" t="s">
        <v>8</v>
      </c>
      <c r="C138" s="39" t="s">
        <v>3</v>
      </c>
      <c r="D138" s="39" t="s">
        <v>214</v>
      </c>
      <c r="E138" s="39" t="s">
        <v>20</v>
      </c>
      <c r="F138" s="52">
        <f>SUM(G138:I138)</f>
        <v>21695.5</v>
      </c>
      <c r="G138" s="57">
        <f>21709-13.5</f>
        <v>21695.5</v>
      </c>
      <c r="H138" s="57"/>
      <c r="I138" s="57"/>
    </row>
    <row r="139" spans="1:9" s="5" customFormat="1" ht="56.25" hidden="1">
      <c r="A139" s="26" t="s">
        <v>365</v>
      </c>
      <c r="B139" s="4" t="s">
        <v>8</v>
      </c>
      <c r="C139" s="9" t="s">
        <v>3</v>
      </c>
      <c r="D139" s="88" t="s">
        <v>387</v>
      </c>
      <c r="E139" s="9"/>
      <c r="F139" s="53">
        <f>F140</f>
        <v>0</v>
      </c>
      <c r="G139" s="53">
        <f>G140</f>
        <v>0</v>
      </c>
      <c r="H139" s="53">
        <f>H140</f>
        <v>0</v>
      </c>
      <c r="I139" s="53">
        <f>I140</f>
        <v>0</v>
      </c>
    </row>
    <row r="140" spans="1:9" s="40" customFormat="1" ht="37.5" hidden="1">
      <c r="A140" s="45" t="s">
        <v>127</v>
      </c>
      <c r="B140" s="97" t="s">
        <v>8</v>
      </c>
      <c r="C140" s="92" t="s">
        <v>3</v>
      </c>
      <c r="D140" s="98" t="s">
        <v>387</v>
      </c>
      <c r="E140" s="92" t="s">
        <v>20</v>
      </c>
      <c r="F140" s="52">
        <f>SUM(G140:I140)</f>
        <v>0</v>
      </c>
      <c r="G140" s="57"/>
      <c r="H140" s="57"/>
      <c r="I140" s="57"/>
    </row>
    <row r="141" spans="1:9" s="5" customFormat="1" ht="18.75">
      <c r="A141" s="30" t="s">
        <v>88</v>
      </c>
      <c r="B141" s="4" t="s">
        <v>8</v>
      </c>
      <c r="C141" s="9" t="s">
        <v>3</v>
      </c>
      <c r="D141" s="9" t="s">
        <v>215</v>
      </c>
      <c r="E141" s="9"/>
      <c r="F141" s="53">
        <f>SUM(F142:F143)</f>
        <v>687.2</v>
      </c>
      <c r="G141" s="53">
        <f>SUM(G142:G143)</f>
        <v>687.2</v>
      </c>
      <c r="H141" s="53">
        <f>SUM(H142:H143)</f>
        <v>0</v>
      </c>
      <c r="I141" s="53">
        <f>SUM(I142:I143)</f>
        <v>0</v>
      </c>
    </row>
    <row r="142" spans="1:9" s="40" customFormat="1" ht="18.75" hidden="1">
      <c r="A142" s="45" t="s">
        <v>126</v>
      </c>
      <c r="B142" s="38" t="s">
        <v>8</v>
      </c>
      <c r="C142" s="39" t="s">
        <v>3</v>
      </c>
      <c r="D142" s="39" t="s">
        <v>215</v>
      </c>
      <c r="E142" s="39" t="s">
        <v>26</v>
      </c>
      <c r="F142" s="52">
        <f>SUM(G142:I142)</f>
        <v>0</v>
      </c>
      <c r="G142" s="57"/>
      <c r="H142" s="57"/>
      <c r="I142" s="57"/>
    </row>
    <row r="143" spans="1:9" s="40" customFormat="1" ht="37.5">
      <c r="A143" s="45" t="s">
        <v>127</v>
      </c>
      <c r="B143" s="38" t="s">
        <v>8</v>
      </c>
      <c r="C143" s="39" t="s">
        <v>3</v>
      </c>
      <c r="D143" s="39" t="s">
        <v>215</v>
      </c>
      <c r="E143" s="39" t="s">
        <v>20</v>
      </c>
      <c r="F143" s="52">
        <f>SUM(G143:I143)</f>
        <v>687.2</v>
      </c>
      <c r="G143" s="57">
        <f>396+291.2</f>
        <v>687.2</v>
      </c>
      <c r="H143" s="57"/>
      <c r="I143" s="57"/>
    </row>
    <row r="144" spans="1:9" s="46" customFormat="1" ht="22.5" customHeight="1">
      <c r="A144" s="28" t="s">
        <v>329</v>
      </c>
      <c r="B144" s="15" t="s">
        <v>8</v>
      </c>
      <c r="C144" s="16" t="s">
        <v>3</v>
      </c>
      <c r="D144" s="16" t="s">
        <v>221</v>
      </c>
      <c r="E144" s="16"/>
      <c r="F144" s="50">
        <f>SUM(F145,F147)</f>
        <v>2000</v>
      </c>
      <c r="G144" s="50">
        <f>SUM(G145,G147)</f>
        <v>2000</v>
      </c>
      <c r="H144" s="50">
        <f>SUM(H145,H147)</f>
        <v>0</v>
      </c>
      <c r="I144" s="50">
        <f>SUM(I145,I147)</f>
        <v>0</v>
      </c>
    </row>
    <row r="145" spans="1:9" s="14" customFormat="1" ht="37.5" hidden="1">
      <c r="A145" s="91" t="s">
        <v>385</v>
      </c>
      <c r="B145" s="11" t="s">
        <v>8</v>
      </c>
      <c r="C145" s="12" t="s">
        <v>3</v>
      </c>
      <c r="D145" s="12" t="s">
        <v>221</v>
      </c>
      <c r="E145" s="12"/>
      <c r="F145" s="53">
        <f aca="true" t="shared" si="16" ref="F145:I147">F146</f>
        <v>0</v>
      </c>
      <c r="G145" s="53">
        <f t="shared" si="16"/>
        <v>0</v>
      </c>
      <c r="H145" s="53">
        <f t="shared" si="16"/>
        <v>0</v>
      </c>
      <c r="I145" s="53">
        <f t="shared" si="16"/>
        <v>0</v>
      </c>
    </row>
    <row r="146" spans="1:9" s="47" customFormat="1" ht="37.5" hidden="1">
      <c r="A146" s="45" t="s">
        <v>127</v>
      </c>
      <c r="B146" s="38" t="s">
        <v>8</v>
      </c>
      <c r="C146" s="39" t="s">
        <v>3</v>
      </c>
      <c r="D146" s="39" t="s">
        <v>221</v>
      </c>
      <c r="E146" s="39" t="s">
        <v>20</v>
      </c>
      <c r="F146" s="52">
        <f>SUM(G146:I146)</f>
        <v>0</v>
      </c>
      <c r="G146" s="57"/>
      <c r="H146" s="57"/>
      <c r="I146" s="57"/>
    </row>
    <row r="147" spans="1:9" s="14" customFormat="1" ht="37.5">
      <c r="A147" s="91" t="s">
        <v>386</v>
      </c>
      <c r="B147" s="11" t="s">
        <v>8</v>
      </c>
      <c r="C147" s="12" t="s">
        <v>3</v>
      </c>
      <c r="D147" s="12" t="s">
        <v>265</v>
      </c>
      <c r="E147" s="12"/>
      <c r="F147" s="53">
        <f t="shared" si="16"/>
        <v>2000</v>
      </c>
      <c r="G147" s="53">
        <f t="shared" si="16"/>
        <v>2000</v>
      </c>
      <c r="H147" s="53">
        <f t="shared" si="16"/>
        <v>0</v>
      </c>
      <c r="I147" s="53">
        <f t="shared" si="16"/>
        <v>0</v>
      </c>
    </row>
    <row r="148" spans="1:9" s="47" customFormat="1" ht="37.5">
      <c r="A148" s="45" t="s">
        <v>127</v>
      </c>
      <c r="B148" s="38" t="s">
        <v>8</v>
      </c>
      <c r="C148" s="39" t="s">
        <v>3</v>
      </c>
      <c r="D148" s="39" t="s">
        <v>265</v>
      </c>
      <c r="E148" s="39" t="s">
        <v>20</v>
      </c>
      <c r="F148" s="52">
        <f>SUM(G148:I148)</f>
        <v>2000</v>
      </c>
      <c r="G148" s="57">
        <v>2000</v>
      </c>
      <c r="H148" s="57"/>
      <c r="I148" s="57"/>
    </row>
    <row r="149" spans="1:9" s="17" customFormat="1" ht="18.75">
      <c r="A149" s="31" t="s">
        <v>41</v>
      </c>
      <c r="B149" s="15" t="s">
        <v>8</v>
      </c>
      <c r="C149" s="16" t="s">
        <v>4</v>
      </c>
      <c r="D149" s="16"/>
      <c r="E149" s="16"/>
      <c r="F149" s="50">
        <f>SUM(F150,F155,F161)</f>
        <v>6620.3</v>
      </c>
      <c r="G149" s="50">
        <f>SUM(G150,G155,G161)</f>
        <v>6620.3</v>
      </c>
      <c r="H149" s="50">
        <f>SUM(H150,H155,H161)</f>
        <v>0</v>
      </c>
      <c r="I149" s="50">
        <f>SUM(I150,I155,I161)</f>
        <v>0</v>
      </c>
    </row>
    <row r="150" spans="1:9" s="17" customFormat="1" ht="40.5" customHeight="1">
      <c r="A150" s="28" t="s">
        <v>72</v>
      </c>
      <c r="B150" s="15" t="s">
        <v>8</v>
      </c>
      <c r="C150" s="16" t="s">
        <v>4</v>
      </c>
      <c r="D150" s="16" t="s">
        <v>207</v>
      </c>
      <c r="E150" s="16"/>
      <c r="F150" s="50">
        <f>F151+F153</f>
        <v>5626.3</v>
      </c>
      <c r="G150" s="50">
        <f>G151+G153</f>
        <v>5626.3</v>
      </c>
      <c r="H150" s="50">
        <f>H151+H153</f>
        <v>0</v>
      </c>
      <c r="I150" s="50">
        <f>I151+I153</f>
        <v>0</v>
      </c>
    </row>
    <row r="151" spans="1:9" s="5" customFormat="1" ht="56.25">
      <c r="A151" s="26" t="s">
        <v>147</v>
      </c>
      <c r="B151" s="4" t="s">
        <v>8</v>
      </c>
      <c r="C151" s="9" t="s">
        <v>4</v>
      </c>
      <c r="D151" s="9" t="s">
        <v>208</v>
      </c>
      <c r="E151" s="9"/>
      <c r="F151" s="51">
        <f>F152</f>
        <v>5626.3</v>
      </c>
      <c r="G151" s="51">
        <f>G152</f>
        <v>5626.3</v>
      </c>
      <c r="H151" s="51">
        <f>H152</f>
        <v>0</v>
      </c>
      <c r="I151" s="51">
        <f>I152</f>
        <v>0</v>
      </c>
    </row>
    <row r="152" spans="1:9" s="40" customFormat="1" ht="18.75">
      <c r="A152" s="37" t="s">
        <v>122</v>
      </c>
      <c r="B152" s="38" t="s">
        <v>8</v>
      </c>
      <c r="C152" s="39" t="s">
        <v>4</v>
      </c>
      <c r="D152" s="39" t="s">
        <v>217</v>
      </c>
      <c r="E152" s="39" t="s">
        <v>24</v>
      </c>
      <c r="F152" s="52">
        <f>SUM(G152:I152)</f>
        <v>5626.3</v>
      </c>
      <c r="G152" s="57">
        <f>5904-277.7</f>
        <v>5626.3</v>
      </c>
      <c r="H152" s="57"/>
      <c r="I152" s="57"/>
    </row>
    <row r="153" spans="1:9" s="5" customFormat="1" ht="26.25" customHeight="1">
      <c r="A153" s="26" t="s">
        <v>73</v>
      </c>
      <c r="B153" s="4" t="s">
        <v>8</v>
      </c>
      <c r="C153" s="9" t="s">
        <v>4</v>
      </c>
      <c r="D153" s="9" t="s">
        <v>209</v>
      </c>
      <c r="E153" s="9"/>
      <c r="F153" s="53">
        <f>F154</f>
        <v>0</v>
      </c>
      <c r="G153" s="53">
        <f>G154</f>
        <v>0</v>
      </c>
      <c r="H153" s="53">
        <f>H154</f>
        <v>0</v>
      </c>
      <c r="I153" s="53">
        <f>I154</f>
        <v>0</v>
      </c>
    </row>
    <row r="154" spans="1:9" s="40" customFormat="1" ht="18.75">
      <c r="A154" s="37" t="s">
        <v>122</v>
      </c>
      <c r="B154" s="38" t="s">
        <v>8</v>
      </c>
      <c r="C154" s="39" t="s">
        <v>4</v>
      </c>
      <c r="D154" s="39" t="s">
        <v>209</v>
      </c>
      <c r="E154" s="39" t="s">
        <v>24</v>
      </c>
      <c r="F154" s="52">
        <f>SUM(G154:I154)</f>
        <v>0</v>
      </c>
      <c r="G154" s="57"/>
      <c r="H154" s="57"/>
      <c r="I154" s="57"/>
    </row>
    <row r="155" spans="1:9" s="17" customFormat="1" ht="18.75">
      <c r="A155" s="28" t="s">
        <v>89</v>
      </c>
      <c r="B155" s="15" t="s">
        <v>8</v>
      </c>
      <c r="C155" s="16" t="s">
        <v>4</v>
      </c>
      <c r="D155" s="16" t="s">
        <v>218</v>
      </c>
      <c r="E155" s="16"/>
      <c r="F155" s="50">
        <f>F156+F158</f>
        <v>994</v>
      </c>
      <c r="G155" s="50">
        <f>G156+G158</f>
        <v>994</v>
      </c>
      <c r="H155" s="50">
        <f>H156+H158</f>
        <v>0</v>
      </c>
      <c r="I155" s="50">
        <f>I156+I158</f>
        <v>0</v>
      </c>
    </row>
    <row r="156" spans="1:9" s="5" customFormat="1" ht="66" customHeight="1">
      <c r="A156" s="26" t="s">
        <v>90</v>
      </c>
      <c r="B156" s="4" t="s">
        <v>8</v>
      </c>
      <c r="C156" s="9" t="s">
        <v>4</v>
      </c>
      <c r="D156" s="9" t="s">
        <v>219</v>
      </c>
      <c r="E156" s="9"/>
      <c r="F156" s="53">
        <f>F157</f>
        <v>994</v>
      </c>
      <c r="G156" s="53">
        <f>G157</f>
        <v>994</v>
      </c>
      <c r="H156" s="53">
        <f>H157</f>
        <v>0</v>
      </c>
      <c r="I156" s="53">
        <f>I157</f>
        <v>0</v>
      </c>
    </row>
    <row r="157" spans="1:9" s="40" customFormat="1" ht="37.5">
      <c r="A157" s="45" t="s">
        <v>127</v>
      </c>
      <c r="B157" s="38" t="s">
        <v>8</v>
      </c>
      <c r="C157" s="39" t="s">
        <v>4</v>
      </c>
      <c r="D157" s="39" t="s">
        <v>219</v>
      </c>
      <c r="E157" s="39" t="s">
        <v>26</v>
      </c>
      <c r="F157" s="52">
        <f>SUM(G157:I157)</f>
        <v>994</v>
      </c>
      <c r="G157" s="57">
        <v>994</v>
      </c>
      <c r="H157" s="57"/>
      <c r="I157" s="57"/>
    </row>
    <row r="158" spans="1:9" s="5" customFormat="1" ht="18.75" hidden="1">
      <c r="A158" s="30" t="s">
        <v>91</v>
      </c>
      <c r="B158" s="4" t="s">
        <v>8</v>
      </c>
      <c r="C158" s="9" t="s">
        <v>4</v>
      </c>
      <c r="D158" s="9" t="s">
        <v>220</v>
      </c>
      <c r="E158" s="9"/>
      <c r="F158" s="53">
        <f>SUM(F159:F160)</f>
        <v>0</v>
      </c>
      <c r="G158" s="53">
        <f>SUM(G159:G160)</f>
        <v>0</v>
      </c>
      <c r="H158" s="53">
        <f>SUM(H159:H160)</f>
        <v>0</v>
      </c>
      <c r="I158" s="53">
        <f>SUM(I159:I160)</f>
        <v>0</v>
      </c>
    </row>
    <row r="159" spans="1:9" s="40" customFormat="1" ht="18.75" hidden="1">
      <c r="A159" s="37" t="s">
        <v>126</v>
      </c>
      <c r="B159" s="38" t="s">
        <v>8</v>
      </c>
      <c r="C159" s="39" t="s">
        <v>4</v>
      </c>
      <c r="D159" s="39" t="s">
        <v>220</v>
      </c>
      <c r="E159" s="39" t="s">
        <v>26</v>
      </c>
      <c r="F159" s="52">
        <f>SUM(G159:I159)</f>
        <v>0</v>
      </c>
      <c r="G159" s="57"/>
      <c r="H159" s="57"/>
      <c r="I159" s="57"/>
    </row>
    <row r="160" spans="1:9" s="40" customFormat="1" ht="37.5" hidden="1">
      <c r="A160" s="37" t="s">
        <v>127</v>
      </c>
      <c r="B160" s="38" t="s">
        <v>8</v>
      </c>
      <c r="C160" s="39" t="s">
        <v>4</v>
      </c>
      <c r="D160" s="39" t="s">
        <v>220</v>
      </c>
      <c r="E160" s="39" t="s">
        <v>20</v>
      </c>
      <c r="F160" s="52">
        <f>SUM(G160:I160)</f>
        <v>0</v>
      </c>
      <c r="G160" s="57"/>
      <c r="H160" s="57"/>
      <c r="I160" s="57"/>
    </row>
    <row r="161" spans="1:9" s="17" customFormat="1" ht="24.75" customHeight="1" hidden="1">
      <c r="A161" s="28" t="s">
        <v>97</v>
      </c>
      <c r="B161" s="15" t="s">
        <v>8</v>
      </c>
      <c r="C161" s="16" t="s">
        <v>4</v>
      </c>
      <c r="D161" s="16" t="s">
        <v>221</v>
      </c>
      <c r="E161" s="16"/>
      <c r="F161" s="50">
        <f>SUM(F162)</f>
        <v>0</v>
      </c>
      <c r="G161" s="50">
        <f>SUM(G162)</f>
        <v>0</v>
      </c>
      <c r="H161" s="50">
        <f>SUM(H162)</f>
        <v>0</v>
      </c>
      <c r="I161" s="50">
        <f>SUM(I162)</f>
        <v>0</v>
      </c>
    </row>
    <row r="162" spans="1:9" s="5" customFormat="1" ht="56.25" hidden="1">
      <c r="A162" s="26" t="s">
        <v>354</v>
      </c>
      <c r="B162" s="4" t="s">
        <v>8</v>
      </c>
      <c r="C162" s="9" t="s">
        <v>4</v>
      </c>
      <c r="D162" s="9" t="s">
        <v>265</v>
      </c>
      <c r="E162" s="9"/>
      <c r="F162" s="53">
        <f>SUM(F163:F163)</f>
        <v>0</v>
      </c>
      <c r="G162" s="53">
        <f>SUM(G163:G163)</f>
        <v>0</v>
      </c>
      <c r="H162" s="53">
        <f>SUM(H163:H163)</f>
        <v>0</v>
      </c>
      <c r="I162" s="53">
        <f>SUM(I163:I163)</f>
        <v>0</v>
      </c>
    </row>
    <row r="163" spans="1:9" s="40" customFormat="1" ht="18.75" hidden="1">
      <c r="A163" s="37" t="s">
        <v>122</v>
      </c>
      <c r="B163" s="38" t="s">
        <v>8</v>
      </c>
      <c r="C163" s="39" t="s">
        <v>4</v>
      </c>
      <c r="D163" s="39" t="s">
        <v>265</v>
      </c>
      <c r="E163" s="39" t="s">
        <v>24</v>
      </c>
      <c r="F163" s="52">
        <f>SUM(G163:I163)</f>
        <v>0</v>
      </c>
      <c r="G163" s="57"/>
      <c r="H163" s="57"/>
      <c r="I163" s="57"/>
    </row>
    <row r="164" spans="1:9" s="17" customFormat="1" ht="18.75">
      <c r="A164" s="28" t="s">
        <v>42</v>
      </c>
      <c r="B164" s="15" t="s">
        <v>8</v>
      </c>
      <c r="C164" s="16" t="s">
        <v>5</v>
      </c>
      <c r="D164" s="16"/>
      <c r="E164" s="16"/>
      <c r="F164" s="50">
        <f>SUM(F165,F168,F184)</f>
        <v>130669</v>
      </c>
      <c r="G164" s="50">
        <f>SUM(G165,G168,G184)</f>
        <v>130669</v>
      </c>
      <c r="H164" s="50">
        <f>SUM(H165,H168,H184)</f>
        <v>0</v>
      </c>
      <c r="I164" s="50">
        <f>SUM(I165,I168,I184)</f>
        <v>0</v>
      </c>
    </row>
    <row r="165" spans="1:9" s="17" customFormat="1" ht="55.5" customHeight="1">
      <c r="A165" s="28" t="s">
        <v>72</v>
      </c>
      <c r="B165" s="15" t="s">
        <v>8</v>
      </c>
      <c r="C165" s="16" t="s">
        <v>5</v>
      </c>
      <c r="D165" s="16" t="s">
        <v>207</v>
      </c>
      <c r="E165" s="16"/>
      <c r="F165" s="50">
        <f>SUM(F166)</f>
        <v>7250</v>
      </c>
      <c r="G165" s="50">
        <f>SUM(G166)</f>
        <v>7250</v>
      </c>
      <c r="H165" s="50">
        <f>SUM(H166)</f>
        <v>0</v>
      </c>
      <c r="I165" s="50">
        <f>SUM(I166)</f>
        <v>0</v>
      </c>
    </row>
    <row r="166" spans="1:9" s="5" customFormat="1" ht="56.25">
      <c r="A166" s="26" t="s">
        <v>147</v>
      </c>
      <c r="B166" s="4" t="s">
        <v>8</v>
      </c>
      <c r="C166" s="9" t="s">
        <v>5</v>
      </c>
      <c r="D166" s="9" t="s">
        <v>208</v>
      </c>
      <c r="E166" s="9"/>
      <c r="F166" s="51">
        <f>F167</f>
        <v>7250</v>
      </c>
      <c r="G166" s="51">
        <f>G167</f>
        <v>7250</v>
      </c>
      <c r="H166" s="51">
        <f>H167</f>
        <v>0</v>
      </c>
      <c r="I166" s="51">
        <f>I167</f>
        <v>0</v>
      </c>
    </row>
    <row r="167" spans="1:9" s="40" customFormat="1" ht="18.75">
      <c r="A167" s="37" t="s">
        <v>122</v>
      </c>
      <c r="B167" s="38" t="s">
        <v>8</v>
      </c>
      <c r="C167" s="39" t="s">
        <v>5</v>
      </c>
      <c r="D167" s="39" t="s">
        <v>208</v>
      </c>
      <c r="E167" s="39" t="s">
        <v>24</v>
      </c>
      <c r="F167" s="52">
        <f>SUM(G167:I167)</f>
        <v>7250</v>
      </c>
      <c r="G167" s="57">
        <f>10000-1250-1500</f>
        <v>7250</v>
      </c>
      <c r="H167" s="57"/>
      <c r="I167" s="57"/>
    </row>
    <row r="168" spans="1:9" s="17" customFormat="1" ht="18.75">
      <c r="A168" s="28" t="s">
        <v>42</v>
      </c>
      <c r="B168" s="15" t="s">
        <v>8</v>
      </c>
      <c r="C168" s="16" t="s">
        <v>5</v>
      </c>
      <c r="D168" s="16" t="s">
        <v>223</v>
      </c>
      <c r="E168" s="16"/>
      <c r="F168" s="54">
        <f>F169+F172+F175+F178+F181</f>
        <v>123419</v>
      </c>
      <c r="G168" s="54">
        <f>G169+G172+G175+G178+G181</f>
        <v>123419</v>
      </c>
      <c r="H168" s="54">
        <f>H169+H172+H175+H178+H181</f>
        <v>0</v>
      </c>
      <c r="I168" s="54">
        <f>I169+I172+I175+I178+I181</f>
        <v>0</v>
      </c>
    </row>
    <row r="169" spans="1:9" s="5" customFormat="1" ht="18.75">
      <c r="A169" s="26" t="s">
        <v>92</v>
      </c>
      <c r="B169" s="4" t="s">
        <v>8</v>
      </c>
      <c r="C169" s="9" t="s">
        <v>5</v>
      </c>
      <c r="D169" s="9" t="s">
        <v>224</v>
      </c>
      <c r="E169" s="9"/>
      <c r="F169" s="53">
        <f>SUM(F170:F171)</f>
        <v>13081</v>
      </c>
      <c r="G169" s="53">
        <f>SUM(G170:G171)</f>
        <v>13081</v>
      </c>
      <c r="H169" s="53">
        <f>SUM(H170:H171)</f>
        <v>0</v>
      </c>
      <c r="I169" s="53">
        <f>SUM(I170:I171)</f>
        <v>0</v>
      </c>
    </row>
    <row r="170" spans="1:9" s="40" customFormat="1" ht="20.25" customHeight="1" hidden="1">
      <c r="A170" s="37" t="s">
        <v>126</v>
      </c>
      <c r="B170" s="38" t="s">
        <v>8</v>
      </c>
      <c r="C170" s="39" t="s">
        <v>5</v>
      </c>
      <c r="D170" s="39" t="s">
        <v>224</v>
      </c>
      <c r="E170" s="39" t="s">
        <v>26</v>
      </c>
      <c r="F170" s="52">
        <f>SUM(G170:I170)</f>
        <v>0</v>
      </c>
      <c r="G170" s="57"/>
      <c r="H170" s="57"/>
      <c r="I170" s="57"/>
    </row>
    <row r="171" spans="1:9" s="40" customFormat="1" ht="37.5">
      <c r="A171" s="37" t="s">
        <v>127</v>
      </c>
      <c r="B171" s="38" t="s">
        <v>8</v>
      </c>
      <c r="C171" s="39" t="s">
        <v>5</v>
      </c>
      <c r="D171" s="39" t="s">
        <v>224</v>
      </c>
      <c r="E171" s="39" t="s">
        <v>20</v>
      </c>
      <c r="F171" s="52">
        <f>SUM(G171:I171)</f>
        <v>13081</v>
      </c>
      <c r="G171" s="57">
        <v>13081</v>
      </c>
      <c r="H171" s="57"/>
      <c r="I171" s="57"/>
    </row>
    <row r="172" spans="1:9" s="5" customFormat="1" ht="56.25">
      <c r="A172" s="26" t="s">
        <v>93</v>
      </c>
      <c r="B172" s="4" t="s">
        <v>8</v>
      </c>
      <c r="C172" s="9" t="s">
        <v>5</v>
      </c>
      <c r="D172" s="9" t="s">
        <v>225</v>
      </c>
      <c r="E172" s="9"/>
      <c r="F172" s="53">
        <f>SUM(F173:F174)</f>
        <v>75288</v>
      </c>
      <c r="G172" s="53">
        <f>SUM(G173:G174)</f>
        <v>75288</v>
      </c>
      <c r="H172" s="53">
        <f>SUM(H173:H174)</f>
        <v>0</v>
      </c>
      <c r="I172" s="53">
        <f>SUM(I173:I174)</f>
        <v>0</v>
      </c>
    </row>
    <row r="173" spans="1:9" s="40" customFormat="1" ht="18" customHeight="1" hidden="1">
      <c r="A173" s="37" t="s">
        <v>126</v>
      </c>
      <c r="B173" s="38" t="s">
        <v>8</v>
      </c>
      <c r="C173" s="39" t="s">
        <v>5</v>
      </c>
      <c r="D173" s="39" t="s">
        <v>225</v>
      </c>
      <c r="E173" s="39" t="s">
        <v>26</v>
      </c>
      <c r="F173" s="52">
        <f>SUM(G173:I173)</f>
        <v>0</v>
      </c>
      <c r="G173" s="57"/>
      <c r="H173" s="57"/>
      <c r="I173" s="57"/>
    </row>
    <row r="174" spans="1:9" s="40" customFormat="1" ht="37.5">
      <c r="A174" s="37" t="s">
        <v>127</v>
      </c>
      <c r="B174" s="38" t="s">
        <v>8</v>
      </c>
      <c r="C174" s="39" t="s">
        <v>5</v>
      </c>
      <c r="D174" s="39" t="s">
        <v>225</v>
      </c>
      <c r="E174" s="39" t="s">
        <v>20</v>
      </c>
      <c r="F174" s="52">
        <f>SUM(G174:I174)</f>
        <v>75288</v>
      </c>
      <c r="G174" s="57">
        <f>72062+1726+1500</f>
        <v>75288</v>
      </c>
      <c r="H174" s="57"/>
      <c r="I174" s="57"/>
    </row>
    <row r="175" spans="1:9" s="5" customFormat="1" ht="18.75">
      <c r="A175" s="26" t="s">
        <v>94</v>
      </c>
      <c r="B175" s="4" t="s">
        <v>8</v>
      </c>
      <c r="C175" s="9" t="s">
        <v>5</v>
      </c>
      <c r="D175" s="9" t="s">
        <v>226</v>
      </c>
      <c r="E175" s="9"/>
      <c r="F175" s="53">
        <f>SUM(F176:F177)</f>
        <v>18011</v>
      </c>
      <c r="G175" s="53">
        <f>SUM(G176:G177)</f>
        <v>18011</v>
      </c>
      <c r="H175" s="53">
        <f>SUM(H176:H177)</f>
        <v>0</v>
      </c>
      <c r="I175" s="53">
        <f>SUM(I176:I177)</f>
        <v>0</v>
      </c>
    </row>
    <row r="176" spans="1:9" s="40" customFormat="1" ht="21.75" customHeight="1" hidden="1">
      <c r="A176" s="37" t="s">
        <v>126</v>
      </c>
      <c r="B176" s="38" t="s">
        <v>8</v>
      </c>
      <c r="C176" s="39" t="s">
        <v>5</v>
      </c>
      <c r="D176" s="39" t="s">
        <v>226</v>
      </c>
      <c r="E176" s="39" t="s">
        <v>26</v>
      </c>
      <c r="F176" s="52">
        <f>SUM(G176:I176)</f>
        <v>0</v>
      </c>
      <c r="G176" s="57"/>
      <c r="H176" s="57"/>
      <c r="I176" s="57"/>
    </row>
    <row r="177" spans="1:9" s="40" customFormat="1" ht="37.5">
      <c r="A177" s="37" t="s">
        <v>127</v>
      </c>
      <c r="B177" s="38" t="s">
        <v>8</v>
      </c>
      <c r="C177" s="39" t="s">
        <v>5</v>
      </c>
      <c r="D177" s="39" t="s">
        <v>226</v>
      </c>
      <c r="E177" s="39" t="s">
        <v>20</v>
      </c>
      <c r="F177" s="52">
        <f>SUM(G177:I177)</f>
        <v>18011</v>
      </c>
      <c r="G177" s="57">
        <v>18011</v>
      </c>
      <c r="H177" s="57"/>
      <c r="I177" s="57"/>
    </row>
    <row r="178" spans="1:9" s="5" customFormat="1" ht="18.75">
      <c r="A178" s="26" t="s">
        <v>95</v>
      </c>
      <c r="B178" s="4" t="s">
        <v>8</v>
      </c>
      <c r="C178" s="9" t="s">
        <v>5</v>
      </c>
      <c r="D178" s="9" t="s">
        <v>227</v>
      </c>
      <c r="E178" s="9"/>
      <c r="F178" s="53">
        <f>SUM(F179:F180)</f>
        <v>3424</v>
      </c>
      <c r="G178" s="53">
        <f>SUM(G179:G180)</f>
        <v>3424</v>
      </c>
      <c r="H178" s="53">
        <f>SUM(H179:H180)</f>
        <v>0</v>
      </c>
      <c r="I178" s="53">
        <f>SUM(I179:I180)</f>
        <v>0</v>
      </c>
    </row>
    <row r="179" spans="1:9" s="40" customFormat="1" ht="24.75" customHeight="1" hidden="1">
      <c r="A179" s="37" t="s">
        <v>126</v>
      </c>
      <c r="B179" s="38" t="s">
        <v>8</v>
      </c>
      <c r="C179" s="39" t="s">
        <v>5</v>
      </c>
      <c r="D179" s="39" t="s">
        <v>227</v>
      </c>
      <c r="E179" s="39" t="s">
        <v>26</v>
      </c>
      <c r="F179" s="52">
        <f>SUM(G179:I179)</f>
        <v>0</v>
      </c>
      <c r="G179" s="57"/>
      <c r="H179" s="57"/>
      <c r="I179" s="57"/>
    </row>
    <row r="180" spans="1:9" s="40" customFormat="1" ht="37.5">
      <c r="A180" s="37" t="s">
        <v>127</v>
      </c>
      <c r="B180" s="38" t="s">
        <v>8</v>
      </c>
      <c r="C180" s="39" t="s">
        <v>5</v>
      </c>
      <c r="D180" s="39" t="s">
        <v>227</v>
      </c>
      <c r="E180" s="39" t="s">
        <v>20</v>
      </c>
      <c r="F180" s="52">
        <f>SUM(G180:I180)</f>
        <v>3424</v>
      </c>
      <c r="G180" s="57">
        <v>3424</v>
      </c>
      <c r="H180" s="57"/>
      <c r="I180" s="57"/>
    </row>
    <row r="181" spans="1:9" s="5" customFormat="1" ht="37.5">
      <c r="A181" s="26" t="s">
        <v>96</v>
      </c>
      <c r="B181" s="4" t="s">
        <v>8</v>
      </c>
      <c r="C181" s="9" t="s">
        <v>5</v>
      </c>
      <c r="D181" s="9" t="s">
        <v>228</v>
      </c>
      <c r="E181" s="9"/>
      <c r="F181" s="53">
        <f>SUM(F182:F183)</f>
        <v>13615</v>
      </c>
      <c r="G181" s="53">
        <f>SUM(G182:G183)</f>
        <v>13615</v>
      </c>
      <c r="H181" s="53">
        <f>SUM(H182:H183)</f>
        <v>0</v>
      </c>
      <c r="I181" s="53">
        <f>SUM(I182:I183)</f>
        <v>0</v>
      </c>
    </row>
    <row r="182" spans="1:9" s="40" customFormat="1" ht="22.5" customHeight="1" hidden="1">
      <c r="A182" s="37" t="s">
        <v>126</v>
      </c>
      <c r="B182" s="38" t="s">
        <v>8</v>
      </c>
      <c r="C182" s="39" t="s">
        <v>5</v>
      </c>
      <c r="D182" s="39" t="s">
        <v>228</v>
      </c>
      <c r="E182" s="39" t="s">
        <v>26</v>
      </c>
      <c r="F182" s="52">
        <f>SUM(G182:I182)</f>
        <v>0</v>
      </c>
      <c r="G182" s="57"/>
      <c r="H182" s="57"/>
      <c r="I182" s="57"/>
    </row>
    <row r="183" spans="1:9" s="40" customFormat="1" ht="37.5">
      <c r="A183" s="37" t="s">
        <v>127</v>
      </c>
      <c r="B183" s="38" t="s">
        <v>8</v>
      </c>
      <c r="C183" s="39" t="s">
        <v>5</v>
      </c>
      <c r="D183" s="39" t="s">
        <v>228</v>
      </c>
      <c r="E183" s="39" t="s">
        <v>20</v>
      </c>
      <c r="F183" s="52">
        <f>SUM(G183:I183)</f>
        <v>13615</v>
      </c>
      <c r="G183" s="57">
        <f>13600+15</f>
        <v>13615</v>
      </c>
      <c r="H183" s="57"/>
      <c r="I183" s="57"/>
    </row>
    <row r="184" spans="1:9" s="40" customFormat="1" ht="21.75" customHeight="1">
      <c r="A184" s="28" t="s">
        <v>97</v>
      </c>
      <c r="B184" s="15" t="s">
        <v>8</v>
      </c>
      <c r="C184" s="16" t="s">
        <v>5</v>
      </c>
      <c r="D184" s="16" t="s">
        <v>221</v>
      </c>
      <c r="E184" s="16"/>
      <c r="F184" s="50">
        <f aca="true" t="shared" si="17" ref="F184:I185">SUM(F185)</f>
        <v>0</v>
      </c>
      <c r="G184" s="50">
        <f t="shared" si="17"/>
        <v>0</v>
      </c>
      <c r="H184" s="50">
        <f t="shared" si="17"/>
        <v>0</v>
      </c>
      <c r="I184" s="50">
        <f t="shared" si="17"/>
        <v>0</v>
      </c>
    </row>
    <row r="185" spans="1:9" s="40" customFormat="1" ht="37.5">
      <c r="A185" s="26" t="s">
        <v>358</v>
      </c>
      <c r="B185" s="4" t="s">
        <v>8</v>
      </c>
      <c r="C185" s="9" t="s">
        <v>5</v>
      </c>
      <c r="D185" s="9" t="s">
        <v>357</v>
      </c>
      <c r="E185" s="9"/>
      <c r="F185" s="56">
        <f t="shared" si="17"/>
        <v>0</v>
      </c>
      <c r="G185" s="56">
        <f t="shared" si="17"/>
        <v>0</v>
      </c>
      <c r="H185" s="56">
        <f t="shared" si="17"/>
        <v>0</v>
      </c>
      <c r="I185" s="56">
        <f t="shared" si="17"/>
        <v>0</v>
      </c>
    </row>
    <row r="186" spans="1:9" s="40" customFormat="1" ht="37.5">
      <c r="A186" s="37" t="s">
        <v>127</v>
      </c>
      <c r="B186" s="38" t="s">
        <v>8</v>
      </c>
      <c r="C186" s="39" t="s">
        <v>5</v>
      </c>
      <c r="D186" s="39" t="s">
        <v>357</v>
      </c>
      <c r="E186" s="39" t="s">
        <v>20</v>
      </c>
      <c r="F186" s="52">
        <f>SUM(G186:I186)</f>
        <v>0</v>
      </c>
      <c r="G186" s="57"/>
      <c r="H186" s="57"/>
      <c r="I186" s="57"/>
    </row>
    <row r="187" spans="1:9" s="17" customFormat="1" ht="37.5">
      <c r="A187" s="28" t="s">
        <v>159</v>
      </c>
      <c r="B187" s="15" t="s">
        <v>8</v>
      </c>
      <c r="C187" s="16" t="s">
        <v>8</v>
      </c>
      <c r="D187" s="16"/>
      <c r="E187" s="16"/>
      <c r="F187" s="50">
        <f>SUM(F188,F191,F194)</f>
        <v>12456.17</v>
      </c>
      <c r="G187" s="50">
        <f>SUM(G188,G191,G194)</f>
        <v>12456.17</v>
      </c>
      <c r="H187" s="50">
        <f>SUM(H188,H191,H194)</f>
        <v>0</v>
      </c>
      <c r="I187" s="50">
        <f>SUM(I188,I191,I194)</f>
        <v>0</v>
      </c>
    </row>
    <row r="188" spans="1:9" s="17" customFormat="1" ht="75">
      <c r="A188" s="28" t="s">
        <v>58</v>
      </c>
      <c r="B188" s="15" t="s">
        <v>8</v>
      </c>
      <c r="C188" s="16" t="s">
        <v>8</v>
      </c>
      <c r="D188" s="16" t="s">
        <v>175</v>
      </c>
      <c r="E188" s="16"/>
      <c r="F188" s="50">
        <f aca="true" t="shared" si="18" ref="F188:I192">F189</f>
        <v>6752</v>
      </c>
      <c r="G188" s="50">
        <f t="shared" si="18"/>
        <v>6752</v>
      </c>
      <c r="H188" s="50">
        <f t="shared" si="18"/>
        <v>0</v>
      </c>
      <c r="I188" s="50">
        <f t="shared" si="18"/>
        <v>0</v>
      </c>
    </row>
    <row r="189" spans="1:9" s="5" customFormat="1" ht="18.75">
      <c r="A189" s="26" t="s">
        <v>60</v>
      </c>
      <c r="B189" s="4" t="s">
        <v>8</v>
      </c>
      <c r="C189" s="9" t="s">
        <v>8</v>
      </c>
      <c r="D189" s="9" t="s">
        <v>177</v>
      </c>
      <c r="E189" s="9"/>
      <c r="F189" s="51">
        <f t="shared" si="18"/>
        <v>6752</v>
      </c>
      <c r="G189" s="51">
        <f t="shared" si="18"/>
        <v>6752</v>
      </c>
      <c r="H189" s="51">
        <f t="shared" si="18"/>
        <v>0</v>
      </c>
      <c r="I189" s="51">
        <f t="shared" si="18"/>
        <v>0</v>
      </c>
    </row>
    <row r="190" spans="1:9" s="40" customFormat="1" ht="37.5">
      <c r="A190" s="37" t="s">
        <v>127</v>
      </c>
      <c r="B190" s="38" t="s">
        <v>8</v>
      </c>
      <c r="C190" s="39" t="s">
        <v>8</v>
      </c>
      <c r="D190" s="39" t="s">
        <v>177</v>
      </c>
      <c r="E190" s="39" t="s">
        <v>20</v>
      </c>
      <c r="F190" s="52">
        <f>SUM(G190:I190)</f>
        <v>6752</v>
      </c>
      <c r="G190" s="57">
        <f>7292-540</f>
        <v>6752</v>
      </c>
      <c r="H190" s="57"/>
      <c r="I190" s="57"/>
    </row>
    <row r="191" spans="1:9" s="17" customFormat="1" ht="60.75" customHeight="1">
      <c r="A191" s="28" t="s">
        <v>166</v>
      </c>
      <c r="B191" s="15" t="s">
        <v>8</v>
      </c>
      <c r="C191" s="16" t="s">
        <v>8</v>
      </c>
      <c r="D191" s="16" t="s">
        <v>229</v>
      </c>
      <c r="E191" s="16"/>
      <c r="F191" s="50">
        <f t="shared" si="18"/>
        <v>1597</v>
      </c>
      <c r="G191" s="50">
        <f t="shared" si="18"/>
        <v>1597</v>
      </c>
      <c r="H191" s="50">
        <f t="shared" si="18"/>
        <v>0</v>
      </c>
      <c r="I191" s="50">
        <f t="shared" si="18"/>
        <v>0</v>
      </c>
    </row>
    <row r="192" spans="1:9" s="5" customFormat="1" ht="26.25" customHeight="1">
      <c r="A192" s="26" t="s">
        <v>167</v>
      </c>
      <c r="B192" s="4" t="s">
        <v>8</v>
      </c>
      <c r="C192" s="9" t="s">
        <v>8</v>
      </c>
      <c r="D192" s="9" t="s">
        <v>359</v>
      </c>
      <c r="E192" s="9"/>
      <c r="F192" s="51">
        <f t="shared" si="18"/>
        <v>1597</v>
      </c>
      <c r="G192" s="51">
        <f t="shared" si="18"/>
        <v>1597</v>
      </c>
      <c r="H192" s="51">
        <f t="shared" si="18"/>
        <v>0</v>
      </c>
      <c r="I192" s="51">
        <f t="shared" si="18"/>
        <v>0</v>
      </c>
    </row>
    <row r="193" spans="1:9" s="40" customFormat="1" ht="25.5" customHeight="1">
      <c r="A193" s="37" t="s">
        <v>122</v>
      </c>
      <c r="B193" s="38" t="s">
        <v>8</v>
      </c>
      <c r="C193" s="39" t="s">
        <v>8</v>
      </c>
      <c r="D193" s="39" t="s">
        <v>359</v>
      </c>
      <c r="E193" s="39" t="s">
        <v>24</v>
      </c>
      <c r="F193" s="52">
        <f>SUM(G193:I193)</f>
        <v>1597</v>
      </c>
      <c r="G193" s="57">
        <f>2200-603</f>
        <v>1597</v>
      </c>
      <c r="H193" s="57"/>
      <c r="I193" s="57"/>
    </row>
    <row r="194" spans="1:9" s="40" customFormat="1" ht="25.5" customHeight="1">
      <c r="A194" s="28" t="s">
        <v>97</v>
      </c>
      <c r="B194" s="15" t="s">
        <v>8</v>
      </c>
      <c r="C194" s="16" t="s">
        <v>8</v>
      </c>
      <c r="D194" s="16" t="s">
        <v>221</v>
      </c>
      <c r="E194" s="16"/>
      <c r="F194" s="50">
        <f>SUM(F195,F198)</f>
        <v>4107.17</v>
      </c>
      <c r="G194" s="50">
        <f>SUM(G195,G198)</f>
        <v>4107.17</v>
      </c>
      <c r="H194" s="50">
        <f>SUM(H195,H198)</f>
        <v>0</v>
      </c>
      <c r="I194" s="50">
        <f>SUM(I195,I198)</f>
        <v>0</v>
      </c>
    </row>
    <row r="195" spans="1:9" s="40" customFormat="1" ht="56.25">
      <c r="A195" s="26" t="s">
        <v>393</v>
      </c>
      <c r="B195" s="4" t="s">
        <v>8</v>
      </c>
      <c r="C195" s="9" t="s">
        <v>8</v>
      </c>
      <c r="D195" s="9" t="s">
        <v>222</v>
      </c>
      <c r="E195" s="9"/>
      <c r="F195" s="53">
        <f>SUM(F196:F197)</f>
        <v>4107.17</v>
      </c>
      <c r="G195" s="53">
        <f>SUM(G196:G197)</f>
        <v>4107.17</v>
      </c>
      <c r="H195" s="53">
        <f>SUM(H196:H197)</f>
        <v>0</v>
      </c>
      <c r="I195" s="53">
        <f>SUM(I196:I197)</f>
        <v>0</v>
      </c>
    </row>
    <row r="196" spans="1:9" s="40" customFormat="1" ht="18.75" hidden="1">
      <c r="A196" s="37" t="s">
        <v>126</v>
      </c>
      <c r="B196" s="38" t="s">
        <v>8</v>
      </c>
      <c r="C196" s="39" t="s">
        <v>8</v>
      </c>
      <c r="D196" s="39" t="s">
        <v>222</v>
      </c>
      <c r="E196" s="39" t="s">
        <v>26</v>
      </c>
      <c r="F196" s="52">
        <f>SUM(G196:I196)</f>
        <v>0</v>
      </c>
      <c r="G196" s="57"/>
      <c r="H196" s="57"/>
      <c r="I196" s="57"/>
    </row>
    <row r="197" spans="1:9" s="40" customFormat="1" ht="37.5">
      <c r="A197" s="37" t="s">
        <v>127</v>
      </c>
      <c r="B197" s="38" t="s">
        <v>8</v>
      </c>
      <c r="C197" s="39" t="s">
        <v>8</v>
      </c>
      <c r="D197" s="39" t="s">
        <v>222</v>
      </c>
      <c r="E197" s="39" t="s">
        <v>20</v>
      </c>
      <c r="F197" s="52">
        <f>SUM(G197:I197)</f>
        <v>4107.17</v>
      </c>
      <c r="G197" s="57">
        <f>4000+107.17</f>
        <v>4107.17</v>
      </c>
      <c r="H197" s="57"/>
      <c r="I197" s="57"/>
    </row>
    <row r="198" spans="1:9" s="40" customFormat="1" ht="56.25" hidden="1">
      <c r="A198" s="26" t="s">
        <v>354</v>
      </c>
      <c r="B198" s="4" t="s">
        <v>8</v>
      </c>
      <c r="C198" s="9" t="s">
        <v>8</v>
      </c>
      <c r="D198" s="9" t="s">
        <v>265</v>
      </c>
      <c r="E198" s="9"/>
      <c r="F198" s="53">
        <f>SUM(F199:F200)</f>
        <v>0</v>
      </c>
      <c r="G198" s="53">
        <f>SUM(G199:G200)</f>
        <v>0</v>
      </c>
      <c r="H198" s="53">
        <f>SUM(H199:H200)</f>
        <v>0</v>
      </c>
      <c r="I198" s="53">
        <f>SUM(I199:I200)</f>
        <v>0</v>
      </c>
    </row>
    <row r="199" spans="1:9" s="40" customFormat="1" ht="18.75" hidden="1">
      <c r="A199" s="37" t="s">
        <v>126</v>
      </c>
      <c r="B199" s="38" t="s">
        <v>8</v>
      </c>
      <c r="C199" s="39" t="s">
        <v>8</v>
      </c>
      <c r="D199" s="39" t="s">
        <v>265</v>
      </c>
      <c r="E199" s="39" t="s">
        <v>26</v>
      </c>
      <c r="F199" s="52">
        <f>SUM(G199:I199)</f>
        <v>0</v>
      </c>
      <c r="G199" s="57"/>
      <c r="H199" s="57"/>
      <c r="I199" s="57"/>
    </row>
    <row r="200" spans="1:9" s="40" customFormat="1" ht="37.5" hidden="1">
      <c r="A200" s="37" t="s">
        <v>127</v>
      </c>
      <c r="B200" s="38" t="s">
        <v>8</v>
      </c>
      <c r="C200" s="39" t="s">
        <v>8</v>
      </c>
      <c r="D200" s="39" t="s">
        <v>265</v>
      </c>
      <c r="E200" s="39" t="s">
        <v>20</v>
      </c>
      <c r="F200" s="52">
        <f>SUM(G200:I200)</f>
        <v>0</v>
      </c>
      <c r="G200" s="57"/>
      <c r="H200" s="57"/>
      <c r="I200" s="57"/>
    </row>
    <row r="201" spans="1:9" s="8" customFormat="1" ht="27.75" customHeight="1" hidden="1">
      <c r="A201" s="27" t="s">
        <v>43</v>
      </c>
      <c r="B201" s="6"/>
      <c r="C201" s="7"/>
      <c r="D201" s="7"/>
      <c r="E201" s="7"/>
      <c r="F201" s="49">
        <f aca="true" t="shared" si="19" ref="F201:I204">F202</f>
        <v>0</v>
      </c>
      <c r="G201" s="49">
        <f t="shared" si="19"/>
        <v>0</v>
      </c>
      <c r="H201" s="49">
        <f t="shared" si="19"/>
        <v>0</v>
      </c>
      <c r="I201" s="49">
        <f t="shared" si="19"/>
        <v>0</v>
      </c>
    </row>
    <row r="202" spans="1:9" s="17" customFormat="1" ht="27.75" customHeight="1" hidden="1">
      <c r="A202" s="28" t="s">
        <v>160</v>
      </c>
      <c r="B202" s="15" t="s">
        <v>9</v>
      </c>
      <c r="C202" s="16" t="s">
        <v>8</v>
      </c>
      <c r="D202" s="16"/>
      <c r="E202" s="16"/>
      <c r="F202" s="50">
        <f t="shared" si="19"/>
        <v>0</v>
      </c>
      <c r="G202" s="50">
        <f t="shared" si="19"/>
        <v>0</v>
      </c>
      <c r="H202" s="50">
        <f t="shared" si="19"/>
        <v>0</v>
      </c>
      <c r="I202" s="50">
        <f t="shared" si="19"/>
        <v>0</v>
      </c>
    </row>
    <row r="203" spans="1:9" s="17" customFormat="1" ht="57.75" customHeight="1" hidden="1">
      <c r="A203" s="28" t="s">
        <v>58</v>
      </c>
      <c r="B203" s="15" t="s">
        <v>9</v>
      </c>
      <c r="C203" s="16" t="s">
        <v>8</v>
      </c>
      <c r="D203" s="16" t="s">
        <v>175</v>
      </c>
      <c r="E203" s="16"/>
      <c r="F203" s="50">
        <f t="shared" si="19"/>
        <v>0</v>
      </c>
      <c r="G203" s="50">
        <f t="shared" si="19"/>
        <v>0</v>
      </c>
      <c r="H203" s="50">
        <f t="shared" si="19"/>
        <v>0</v>
      </c>
      <c r="I203" s="50">
        <f t="shared" si="19"/>
        <v>0</v>
      </c>
    </row>
    <row r="204" spans="1:9" s="13" customFormat="1" ht="21.75" customHeight="1" hidden="1">
      <c r="A204" s="29" t="s">
        <v>60</v>
      </c>
      <c r="B204" s="11" t="s">
        <v>9</v>
      </c>
      <c r="C204" s="12" t="s">
        <v>8</v>
      </c>
      <c r="D204" s="12" t="s">
        <v>177</v>
      </c>
      <c r="E204" s="12"/>
      <c r="F204" s="53">
        <f t="shared" si="19"/>
        <v>0</v>
      </c>
      <c r="G204" s="53">
        <f t="shared" si="19"/>
        <v>0</v>
      </c>
      <c r="H204" s="53">
        <f t="shared" si="19"/>
        <v>0</v>
      </c>
      <c r="I204" s="53">
        <f t="shared" si="19"/>
        <v>0</v>
      </c>
    </row>
    <row r="205" spans="1:9" s="40" customFormat="1" ht="42.75" customHeight="1" hidden="1">
      <c r="A205" s="37" t="s">
        <v>127</v>
      </c>
      <c r="B205" s="38" t="s">
        <v>9</v>
      </c>
      <c r="C205" s="39" t="s">
        <v>8</v>
      </c>
      <c r="D205" s="39" t="s">
        <v>177</v>
      </c>
      <c r="E205" s="39" t="s">
        <v>20</v>
      </c>
      <c r="F205" s="52">
        <f>SUM(G205:I205)</f>
        <v>0</v>
      </c>
      <c r="G205" s="55"/>
      <c r="H205" s="55"/>
      <c r="I205" s="55"/>
    </row>
    <row r="206" spans="1:9" s="8" customFormat="1" ht="18.75">
      <c r="A206" s="27" t="s">
        <v>44</v>
      </c>
      <c r="B206" s="6"/>
      <c r="C206" s="7"/>
      <c r="D206" s="7"/>
      <c r="E206" s="7"/>
      <c r="F206" s="49">
        <f>SUM(F207,F222,F253,F257)</f>
        <v>582899.8</v>
      </c>
      <c r="G206" s="49">
        <f>SUM(G207,G222,G253,G257)</f>
        <v>337305.8</v>
      </c>
      <c r="H206" s="49">
        <f>SUM(H207,H222,H253,H257)</f>
        <v>51494</v>
      </c>
      <c r="I206" s="49">
        <f>SUM(I207,I222,I253,I257)</f>
        <v>194100</v>
      </c>
    </row>
    <row r="207" spans="1:9" s="17" customFormat="1" ht="18.75">
      <c r="A207" s="28" t="s">
        <v>45</v>
      </c>
      <c r="B207" s="15" t="s">
        <v>10</v>
      </c>
      <c r="C207" s="16" t="s">
        <v>3</v>
      </c>
      <c r="D207" s="16"/>
      <c r="E207" s="16"/>
      <c r="F207" s="54">
        <f>F208+F211</f>
        <v>218452</v>
      </c>
      <c r="G207" s="54">
        <f>G208+G211</f>
        <v>181968</v>
      </c>
      <c r="H207" s="54">
        <f>H208+H211</f>
        <v>27277</v>
      </c>
      <c r="I207" s="54">
        <f>I208+I211</f>
        <v>9207</v>
      </c>
    </row>
    <row r="208" spans="1:9" s="17" customFormat="1" ht="41.25" customHeight="1" hidden="1">
      <c r="A208" s="28" t="s">
        <v>72</v>
      </c>
      <c r="B208" s="15" t="s">
        <v>10</v>
      </c>
      <c r="C208" s="16" t="s">
        <v>3</v>
      </c>
      <c r="D208" s="16" t="s">
        <v>207</v>
      </c>
      <c r="E208" s="16"/>
      <c r="F208" s="50">
        <f>F209</f>
        <v>0</v>
      </c>
      <c r="G208" s="50">
        <f aca="true" t="shared" si="20" ref="G208:I209">G209</f>
        <v>0</v>
      </c>
      <c r="H208" s="50">
        <f t="shared" si="20"/>
        <v>0</v>
      </c>
      <c r="I208" s="50">
        <f t="shared" si="20"/>
        <v>0</v>
      </c>
    </row>
    <row r="209" spans="1:9" s="5" customFormat="1" ht="23.25" customHeight="1" hidden="1">
      <c r="A209" s="26" t="s">
        <v>73</v>
      </c>
      <c r="B209" s="4" t="s">
        <v>10</v>
      </c>
      <c r="C209" s="9" t="s">
        <v>3</v>
      </c>
      <c r="D209" s="9" t="s">
        <v>209</v>
      </c>
      <c r="E209" s="9"/>
      <c r="F209" s="53">
        <f>F210</f>
        <v>0</v>
      </c>
      <c r="G209" s="53">
        <f t="shared" si="20"/>
        <v>0</v>
      </c>
      <c r="H209" s="53">
        <f t="shared" si="20"/>
        <v>0</v>
      </c>
      <c r="I209" s="53">
        <f t="shared" si="20"/>
        <v>0</v>
      </c>
    </row>
    <row r="210" spans="1:9" s="40" customFormat="1" ht="18.75" hidden="1">
      <c r="A210" s="45" t="s">
        <v>122</v>
      </c>
      <c r="B210" s="38" t="s">
        <v>10</v>
      </c>
      <c r="C210" s="39" t="s">
        <v>3</v>
      </c>
      <c r="D210" s="39" t="s">
        <v>209</v>
      </c>
      <c r="E210" s="39" t="s">
        <v>24</v>
      </c>
      <c r="F210" s="52">
        <f>SUM(G210:I210)</f>
        <v>0</v>
      </c>
      <c r="G210" s="57"/>
      <c r="H210" s="57"/>
      <c r="I210" s="57"/>
    </row>
    <row r="211" spans="1:9" s="17" customFormat="1" ht="18.75">
      <c r="A211" s="28" t="s">
        <v>98</v>
      </c>
      <c r="B211" s="15" t="s">
        <v>10</v>
      </c>
      <c r="C211" s="16" t="s">
        <v>3</v>
      </c>
      <c r="D211" s="16" t="s">
        <v>230</v>
      </c>
      <c r="E211" s="16"/>
      <c r="F211" s="50">
        <f>SUM(F212,F214,F216,F218,F220)</f>
        <v>218452</v>
      </c>
      <c r="G211" s="50">
        <f>SUM(G212,G214,G216,G218,G220)</f>
        <v>181968</v>
      </c>
      <c r="H211" s="50">
        <f>SUM(H212,H214,H216,H218,H220)</f>
        <v>27277</v>
      </c>
      <c r="I211" s="50">
        <f>SUM(I212,I214,I216,I218,I220)</f>
        <v>9207</v>
      </c>
    </row>
    <row r="212" spans="1:9" s="5" customFormat="1" ht="37.5">
      <c r="A212" s="26" t="s">
        <v>80</v>
      </c>
      <c r="B212" s="4" t="s">
        <v>10</v>
      </c>
      <c r="C212" s="9" t="s">
        <v>3</v>
      </c>
      <c r="D212" s="9" t="s">
        <v>231</v>
      </c>
      <c r="E212" s="9"/>
      <c r="F212" s="53">
        <f>F213</f>
        <v>181968</v>
      </c>
      <c r="G212" s="53">
        <f>G213</f>
        <v>181968</v>
      </c>
      <c r="H212" s="53">
        <f>H213</f>
        <v>0</v>
      </c>
      <c r="I212" s="53">
        <f>I213</f>
        <v>0</v>
      </c>
    </row>
    <row r="213" spans="1:9" s="40" customFormat="1" ht="18.75">
      <c r="A213" s="37" t="s">
        <v>121</v>
      </c>
      <c r="B213" s="38" t="s">
        <v>10</v>
      </c>
      <c r="C213" s="39" t="s">
        <v>3</v>
      </c>
      <c r="D213" s="39" t="s">
        <v>231</v>
      </c>
      <c r="E213" s="39" t="s">
        <v>23</v>
      </c>
      <c r="F213" s="52">
        <f>SUM(G213:I213)</f>
        <v>181968</v>
      </c>
      <c r="G213" s="57">
        <v>181968</v>
      </c>
      <c r="H213" s="57"/>
      <c r="I213" s="57"/>
    </row>
    <row r="214" spans="1:9" s="5" customFormat="1" ht="37.5">
      <c r="A214" s="80" t="s">
        <v>339</v>
      </c>
      <c r="B214" s="81" t="s">
        <v>10</v>
      </c>
      <c r="C214" s="82" t="s">
        <v>3</v>
      </c>
      <c r="D214" s="82" t="s">
        <v>232</v>
      </c>
      <c r="E214" s="82"/>
      <c r="F214" s="53">
        <f>F215</f>
        <v>27277</v>
      </c>
      <c r="G214" s="53">
        <f>G215</f>
        <v>0</v>
      </c>
      <c r="H214" s="53">
        <f>H215</f>
        <v>27277</v>
      </c>
      <c r="I214" s="53">
        <f>I215</f>
        <v>0</v>
      </c>
    </row>
    <row r="215" spans="1:9" s="40" customFormat="1" ht="18.75">
      <c r="A215" s="37" t="s">
        <v>121</v>
      </c>
      <c r="B215" s="83" t="s">
        <v>10</v>
      </c>
      <c r="C215" s="84" t="s">
        <v>3</v>
      </c>
      <c r="D215" s="84" t="s">
        <v>232</v>
      </c>
      <c r="E215" s="84" t="s">
        <v>23</v>
      </c>
      <c r="F215" s="52">
        <f>SUM(G215:I215)</f>
        <v>27277</v>
      </c>
      <c r="G215" s="58"/>
      <c r="H215" s="57">
        <v>27277</v>
      </c>
      <c r="I215" s="58"/>
    </row>
    <row r="216" spans="1:9" s="40" customFormat="1" ht="37.5">
      <c r="A216" s="29" t="s">
        <v>340</v>
      </c>
      <c r="B216" s="76" t="s">
        <v>10</v>
      </c>
      <c r="C216" s="77" t="s">
        <v>3</v>
      </c>
      <c r="D216" s="77" t="s">
        <v>330</v>
      </c>
      <c r="E216" s="77"/>
      <c r="F216" s="53">
        <f>F217</f>
        <v>5660</v>
      </c>
      <c r="G216" s="53">
        <f>G217</f>
        <v>0</v>
      </c>
      <c r="H216" s="53">
        <f>H217</f>
        <v>0</v>
      </c>
      <c r="I216" s="53">
        <f>I217</f>
        <v>5660</v>
      </c>
    </row>
    <row r="217" spans="1:9" s="40" customFormat="1" ht="18.75">
      <c r="A217" s="37" t="s">
        <v>121</v>
      </c>
      <c r="B217" s="71" t="s">
        <v>10</v>
      </c>
      <c r="C217" s="72" t="s">
        <v>3</v>
      </c>
      <c r="D217" s="72" t="s">
        <v>330</v>
      </c>
      <c r="E217" s="72" t="s">
        <v>23</v>
      </c>
      <c r="F217" s="52">
        <f>SUM(G217:I217)</f>
        <v>5660</v>
      </c>
      <c r="G217" s="57"/>
      <c r="H217" s="57"/>
      <c r="I217" s="57">
        <v>5660</v>
      </c>
    </row>
    <row r="218" spans="1:9" s="40" customFormat="1" ht="37.5">
      <c r="A218" s="29" t="s">
        <v>341</v>
      </c>
      <c r="B218" s="74" t="s">
        <v>10</v>
      </c>
      <c r="C218" s="75" t="s">
        <v>3</v>
      </c>
      <c r="D218" s="75" t="s">
        <v>313</v>
      </c>
      <c r="E218" s="72"/>
      <c r="F218" s="53">
        <f>F219</f>
        <v>2213</v>
      </c>
      <c r="G218" s="53">
        <f>G219</f>
        <v>0</v>
      </c>
      <c r="H218" s="53">
        <f>H219</f>
        <v>0</v>
      </c>
      <c r="I218" s="53">
        <f>I219</f>
        <v>2213</v>
      </c>
    </row>
    <row r="219" spans="1:9" s="40" customFormat="1" ht="18.75">
      <c r="A219" s="37" t="s">
        <v>121</v>
      </c>
      <c r="B219" s="71" t="s">
        <v>10</v>
      </c>
      <c r="C219" s="72" t="s">
        <v>3</v>
      </c>
      <c r="D219" s="72" t="s">
        <v>313</v>
      </c>
      <c r="E219" s="72" t="s">
        <v>23</v>
      </c>
      <c r="F219" s="52">
        <f>SUM(G219:I219)</f>
        <v>2213</v>
      </c>
      <c r="G219" s="57"/>
      <c r="H219" s="57"/>
      <c r="I219" s="57">
        <v>2213</v>
      </c>
    </row>
    <row r="220" spans="1:9" s="40" customFormat="1" ht="37.5">
      <c r="A220" s="29" t="s">
        <v>342</v>
      </c>
      <c r="B220" s="74" t="s">
        <v>10</v>
      </c>
      <c r="C220" s="75" t="s">
        <v>3</v>
      </c>
      <c r="D220" s="75" t="s">
        <v>314</v>
      </c>
      <c r="E220" s="72"/>
      <c r="F220" s="53">
        <f>F221</f>
        <v>1334</v>
      </c>
      <c r="G220" s="53">
        <f>G221</f>
        <v>0</v>
      </c>
      <c r="H220" s="53">
        <f>H221</f>
        <v>0</v>
      </c>
      <c r="I220" s="53">
        <f>I221</f>
        <v>1334</v>
      </c>
    </row>
    <row r="221" spans="1:9" s="40" customFormat="1" ht="18.75">
      <c r="A221" s="37" t="s">
        <v>121</v>
      </c>
      <c r="B221" s="71" t="s">
        <v>10</v>
      </c>
      <c r="C221" s="72" t="s">
        <v>3</v>
      </c>
      <c r="D221" s="72" t="s">
        <v>314</v>
      </c>
      <c r="E221" s="72" t="s">
        <v>23</v>
      </c>
      <c r="F221" s="52">
        <f>SUM(G221:I221)</f>
        <v>1334</v>
      </c>
      <c r="G221" s="57"/>
      <c r="H221" s="57"/>
      <c r="I221" s="57">
        <f>840+494</f>
        <v>1334</v>
      </c>
    </row>
    <row r="222" spans="1:9" s="17" customFormat="1" ht="18.75">
      <c r="A222" s="28" t="s">
        <v>46</v>
      </c>
      <c r="B222" s="15" t="s">
        <v>10</v>
      </c>
      <c r="C222" s="16" t="s">
        <v>4</v>
      </c>
      <c r="D222" s="16"/>
      <c r="E222" s="16"/>
      <c r="F222" s="50">
        <f>F223+F226+F235+F242+F249</f>
        <v>349923.8</v>
      </c>
      <c r="G222" s="50">
        <f>G223+G226+G235+G242+G249</f>
        <v>140871.8</v>
      </c>
      <c r="H222" s="50">
        <f>H223+H226+H235+H242+H249</f>
        <v>24159</v>
      </c>
      <c r="I222" s="50">
        <f>I223+I226+I235+I242+I249</f>
        <v>184893</v>
      </c>
    </row>
    <row r="223" spans="1:9" s="17" customFormat="1" ht="40.5" customHeight="1" hidden="1">
      <c r="A223" s="28" t="s">
        <v>72</v>
      </c>
      <c r="B223" s="15" t="s">
        <v>10</v>
      </c>
      <c r="C223" s="16" t="s">
        <v>4</v>
      </c>
      <c r="D223" s="16" t="s">
        <v>207</v>
      </c>
      <c r="E223" s="16"/>
      <c r="F223" s="50">
        <f>F224</f>
        <v>0</v>
      </c>
      <c r="G223" s="50">
        <f aca="true" t="shared" si="21" ref="G223:I224">G224</f>
        <v>0</v>
      </c>
      <c r="H223" s="50">
        <f t="shared" si="21"/>
        <v>0</v>
      </c>
      <c r="I223" s="50">
        <f t="shared" si="21"/>
        <v>0</v>
      </c>
    </row>
    <row r="224" spans="1:9" s="5" customFormat="1" ht="24.75" customHeight="1" hidden="1">
      <c r="A224" s="26" t="s">
        <v>73</v>
      </c>
      <c r="B224" s="4" t="s">
        <v>10</v>
      </c>
      <c r="C224" s="9" t="s">
        <v>4</v>
      </c>
      <c r="D224" s="9" t="s">
        <v>209</v>
      </c>
      <c r="E224" s="9"/>
      <c r="F224" s="51">
        <f>F225</f>
        <v>0</v>
      </c>
      <c r="G224" s="51">
        <f t="shared" si="21"/>
        <v>0</v>
      </c>
      <c r="H224" s="51">
        <f t="shared" si="21"/>
        <v>0</v>
      </c>
      <c r="I224" s="51">
        <f t="shared" si="21"/>
        <v>0</v>
      </c>
    </row>
    <row r="225" spans="1:9" s="40" customFormat="1" ht="18.75" hidden="1">
      <c r="A225" s="37" t="s">
        <v>122</v>
      </c>
      <c r="B225" s="38" t="s">
        <v>10</v>
      </c>
      <c r="C225" s="39" t="s">
        <v>4</v>
      </c>
      <c r="D225" s="39" t="s">
        <v>209</v>
      </c>
      <c r="E225" s="39" t="s">
        <v>24</v>
      </c>
      <c r="F225" s="52">
        <f>SUM(G225:I225)</f>
        <v>0</v>
      </c>
      <c r="G225" s="57"/>
      <c r="H225" s="57"/>
      <c r="I225" s="57"/>
    </row>
    <row r="226" spans="1:9" s="17" customFormat="1" ht="37.5">
      <c r="A226" s="28" t="s">
        <v>99</v>
      </c>
      <c r="B226" s="15" t="s">
        <v>10</v>
      </c>
      <c r="C226" s="16" t="s">
        <v>4</v>
      </c>
      <c r="D226" s="16" t="s">
        <v>233</v>
      </c>
      <c r="E226" s="16"/>
      <c r="F226" s="50">
        <f>SUM(F227,F229,F231,F233)</f>
        <v>229999.1</v>
      </c>
      <c r="G226" s="50">
        <f>SUM(G227,G229,G231,G233)</f>
        <v>46198.1</v>
      </c>
      <c r="H226" s="50">
        <f>SUM(H227,H229,H231,H233)</f>
        <v>5109</v>
      </c>
      <c r="I226" s="50">
        <f>SUM(I227,I229,I231,I233)</f>
        <v>178692</v>
      </c>
    </row>
    <row r="227" spans="1:9" s="5" customFormat="1" ht="37.5">
      <c r="A227" s="26" t="s">
        <v>80</v>
      </c>
      <c r="B227" s="4" t="s">
        <v>10</v>
      </c>
      <c r="C227" s="9" t="s">
        <v>4</v>
      </c>
      <c r="D227" s="9" t="s">
        <v>234</v>
      </c>
      <c r="E227" s="9"/>
      <c r="F227" s="53">
        <f>F228</f>
        <v>46198.1</v>
      </c>
      <c r="G227" s="53">
        <f>G228</f>
        <v>46198.1</v>
      </c>
      <c r="H227" s="53">
        <f>H228</f>
        <v>0</v>
      </c>
      <c r="I227" s="53">
        <f>I228</f>
        <v>0</v>
      </c>
    </row>
    <row r="228" spans="1:9" s="40" customFormat="1" ht="18.75">
      <c r="A228" s="45" t="s">
        <v>121</v>
      </c>
      <c r="B228" s="38" t="s">
        <v>10</v>
      </c>
      <c r="C228" s="39" t="s">
        <v>4</v>
      </c>
      <c r="D228" s="39" t="s">
        <v>234</v>
      </c>
      <c r="E228" s="39" t="s">
        <v>23</v>
      </c>
      <c r="F228" s="52">
        <f>SUM(G228:I228)</f>
        <v>46198.1</v>
      </c>
      <c r="G228" s="57">
        <v>46198.1</v>
      </c>
      <c r="H228" s="57"/>
      <c r="I228" s="57"/>
    </row>
    <row r="229" spans="1:9" s="40" customFormat="1" ht="37.5">
      <c r="A229" s="80" t="s">
        <v>339</v>
      </c>
      <c r="B229" s="11" t="s">
        <v>10</v>
      </c>
      <c r="C229" s="12" t="s">
        <v>4</v>
      </c>
      <c r="D229" s="12" t="s">
        <v>235</v>
      </c>
      <c r="E229" s="12"/>
      <c r="F229" s="53">
        <f>F230</f>
        <v>5109</v>
      </c>
      <c r="G229" s="53">
        <f>G230</f>
        <v>0</v>
      </c>
      <c r="H229" s="53">
        <f>H230</f>
        <v>5109</v>
      </c>
      <c r="I229" s="53">
        <f>I230</f>
        <v>0</v>
      </c>
    </row>
    <row r="230" spans="1:9" s="40" customFormat="1" ht="18.75">
      <c r="A230" s="45" t="s">
        <v>121</v>
      </c>
      <c r="B230" s="83" t="s">
        <v>10</v>
      </c>
      <c r="C230" s="84" t="s">
        <v>4</v>
      </c>
      <c r="D230" s="84" t="s">
        <v>235</v>
      </c>
      <c r="E230" s="84" t="s">
        <v>23</v>
      </c>
      <c r="F230" s="52">
        <f>SUM(G230:I230)</f>
        <v>5109</v>
      </c>
      <c r="G230" s="58"/>
      <c r="H230" s="59">
        <v>5109</v>
      </c>
      <c r="I230" s="58"/>
    </row>
    <row r="231" spans="1:9" s="40" customFormat="1" ht="94.5" customHeight="1">
      <c r="A231" s="85" t="s">
        <v>344</v>
      </c>
      <c r="B231" s="74" t="s">
        <v>10</v>
      </c>
      <c r="C231" s="75" t="s">
        <v>4</v>
      </c>
      <c r="D231" s="75" t="s">
        <v>315</v>
      </c>
      <c r="E231" s="87"/>
      <c r="F231" s="53">
        <f>F232</f>
        <v>176659</v>
      </c>
      <c r="G231" s="53">
        <f>G232</f>
        <v>0</v>
      </c>
      <c r="H231" s="53">
        <f>H232</f>
        <v>0</v>
      </c>
      <c r="I231" s="53">
        <f>I232</f>
        <v>176659</v>
      </c>
    </row>
    <row r="232" spans="1:9" s="40" customFormat="1" ht="18.75">
      <c r="A232" s="60" t="s">
        <v>343</v>
      </c>
      <c r="B232" s="71" t="s">
        <v>10</v>
      </c>
      <c r="C232" s="72" t="s">
        <v>4</v>
      </c>
      <c r="D232" s="72" t="s">
        <v>315</v>
      </c>
      <c r="E232" s="72" t="s">
        <v>23</v>
      </c>
      <c r="F232" s="52">
        <f>SUM(G232:I232)</f>
        <v>176659</v>
      </c>
      <c r="G232" s="57"/>
      <c r="H232" s="57"/>
      <c r="I232" s="57">
        <v>176659</v>
      </c>
    </row>
    <row r="233" spans="1:9" s="40" customFormat="1" ht="37.5">
      <c r="A233" s="29" t="s">
        <v>342</v>
      </c>
      <c r="B233" s="74" t="s">
        <v>10</v>
      </c>
      <c r="C233" s="75" t="s">
        <v>4</v>
      </c>
      <c r="D233" s="75" t="s">
        <v>316</v>
      </c>
      <c r="E233" s="72"/>
      <c r="F233" s="53">
        <f>F234</f>
        <v>2033</v>
      </c>
      <c r="G233" s="53">
        <f>G234</f>
        <v>0</v>
      </c>
      <c r="H233" s="53">
        <f>H234</f>
        <v>0</v>
      </c>
      <c r="I233" s="53">
        <f>I234</f>
        <v>2033</v>
      </c>
    </row>
    <row r="234" spans="1:9" s="40" customFormat="1" ht="18.75">
      <c r="A234" s="60" t="s">
        <v>343</v>
      </c>
      <c r="B234" s="71" t="s">
        <v>10</v>
      </c>
      <c r="C234" s="72" t="s">
        <v>4</v>
      </c>
      <c r="D234" s="72" t="s">
        <v>316</v>
      </c>
      <c r="E234" s="72" t="s">
        <v>23</v>
      </c>
      <c r="F234" s="52">
        <f>SUM(G234:I234)</f>
        <v>2033</v>
      </c>
      <c r="G234" s="57"/>
      <c r="H234" s="57"/>
      <c r="I234" s="57">
        <f>1289+744</f>
        <v>2033</v>
      </c>
    </row>
    <row r="235" spans="1:9" s="17" customFormat="1" ht="18.75">
      <c r="A235" s="28" t="s">
        <v>100</v>
      </c>
      <c r="B235" s="15" t="s">
        <v>10</v>
      </c>
      <c r="C235" s="16" t="s">
        <v>4</v>
      </c>
      <c r="D235" s="16" t="s">
        <v>236</v>
      </c>
      <c r="E235" s="16"/>
      <c r="F235" s="50">
        <f>SUM(F236,F238,F240)</f>
        <v>82204.7</v>
      </c>
      <c r="G235" s="50">
        <f>SUM(G236,G238,G240)</f>
        <v>75446.7</v>
      </c>
      <c r="H235" s="50">
        <f>SUM(H236,H238,H240)</f>
        <v>6062</v>
      </c>
      <c r="I235" s="50">
        <f>SUM(I236,I238,I240)</f>
        <v>696</v>
      </c>
    </row>
    <row r="236" spans="1:9" s="5" customFormat="1" ht="37.5">
      <c r="A236" s="26" t="s">
        <v>80</v>
      </c>
      <c r="B236" s="4" t="s">
        <v>10</v>
      </c>
      <c r="C236" s="9" t="s">
        <v>4</v>
      </c>
      <c r="D236" s="9" t="s">
        <v>237</v>
      </c>
      <c r="E236" s="9"/>
      <c r="F236" s="53">
        <f>F237</f>
        <v>75446.7</v>
      </c>
      <c r="G236" s="53">
        <f>G237</f>
        <v>75446.7</v>
      </c>
      <c r="H236" s="53">
        <f>H237</f>
        <v>0</v>
      </c>
      <c r="I236" s="53">
        <f>I237</f>
        <v>0</v>
      </c>
    </row>
    <row r="237" spans="1:9" s="40" customFormat="1" ht="18.75">
      <c r="A237" s="37" t="s">
        <v>121</v>
      </c>
      <c r="B237" s="38" t="s">
        <v>10</v>
      </c>
      <c r="C237" s="39" t="s">
        <v>4</v>
      </c>
      <c r="D237" s="39" t="s">
        <v>237</v>
      </c>
      <c r="E237" s="39" t="s">
        <v>23</v>
      </c>
      <c r="F237" s="52">
        <f>SUM(G237:I237)</f>
        <v>75446.7</v>
      </c>
      <c r="G237" s="57">
        <v>75446.7</v>
      </c>
      <c r="H237" s="57"/>
      <c r="I237" s="57"/>
    </row>
    <row r="238" spans="1:9" s="40" customFormat="1" ht="37.5">
      <c r="A238" s="80" t="s">
        <v>339</v>
      </c>
      <c r="B238" s="86" t="s">
        <v>10</v>
      </c>
      <c r="C238" s="87" t="s">
        <v>4</v>
      </c>
      <c r="D238" s="87" t="s">
        <v>238</v>
      </c>
      <c r="E238" s="87"/>
      <c r="F238" s="53">
        <f>F239</f>
        <v>6062</v>
      </c>
      <c r="G238" s="53">
        <f>G239</f>
        <v>0</v>
      </c>
      <c r="H238" s="53">
        <f>H239</f>
        <v>6062</v>
      </c>
      <c r="I238" s="53">
        <f>I239</f>
        <v>0</v>
      </c>
    </row>
    <row r="239" spans="1:9" s="40" customFormat="1" ht="18.75">
      <c r="A239" s="37" t="s">
        <v>121</v>
      </c>
      <c r="B239" s="83" t="s">
        <v>10</v>
      </c>
      <c r="C239" s="84" t="s">
        <v>4</v>
      </c>
      <c r="D239" s="84" t="s">
        <v>238</v>
      </c>
      <c r="E239" s="84" t="s">
        <v>23</v>
      </c>
      <c r="F239" s="52">
        <f>SUM(G239:I239)</f>
        <v>6062</v>
      </c>
      <c r="G239" s="58"/>
      <c r="H239" s="58">
        <f>1370+4692</f>
        <v>6062</v>
      </c>
      <c r="I239" s="58"/>
    </row>
    <row r="240" spans="1:9" s="40" customFormat="1" ht="37.5">
      <c r="A240" s="29" t="s">
        <v>342</v>
      </c>
      <c r="B240" s="74" t="s">
        <v>10</v>
      </c>
      <c r="C240" s="75" t="s">
        <v>4</v>
      </c>
      <c r="D240" s="75" t="s">
        <v>317</v>
      </c>
      <c r="E240" s="84"/>
      <c r="F240" s="53">
        <f>F241</f>
        <v>696</v>
      </c>
      <c r="G240" s="53">
        <f>G241</f>
        <v>0</v>
      </c>
      <c r="H240" s="53">
        <f>H241</f>
        <v>0</v>
      </c>
      <c r="I240" s="53">
        <f>I241</f>
        <v>696</v>
      </c>
    </row>
    <row r="241" spans="1:9" s="40" customFormat="1" ht="18.75">
      <c r="A241" s="60" t="s">
        <v>343</v>
      </c>
      <c r="B241" s="71" t="s">
        <v>10</v>
      </c>
      <c r="C241" s="72" t="s">
        <v>4</v>
      </c>
      <c r="D241" s="72" t="s">
        <v>317</v>
      </c>
      <c r="E241" s="72" t="s">
        <v>23</v>
      </c>
      <c r="F241" s="52">
        <f>SUM(G241:I241)</f>
        <v>696</v>
      </c>
      <c r="G241" s="57"/>
      <c r="H241" s="57"/>
      <c r="I241" s="57">
        <f>146+32+518</f>
        <v>696</v>
      </c>
    </row>
    <row r="242" spans="1:9" s="17" customFormat="1" ht="19.5" customHeight="1">
      <c r="A242" s="28" t="s">
        <v>103</v>
      </c>
      <c r="B242" s="15" t="s">
        <v>10</v>
      </c>
      <c r="C242" s="16" t="s">
        <v>4</v>
      </c>
      <c r="D242" s="16" t="s">
        <v>244</v>
      </c>
      <c r="E242" s="16"/>
      <c r="F242" s="50">
        <f>SUM(F243,F245,F247)</f>
        <v>32215</v>
      </c>
      <c r="G242" s="50">
        <f>SUM(G243,G245,G247)</f>
        <v>19227</v>
      </c>
      <c r="H242" s="50">
        <f>SUM(H243,H245,H247)</f>
        <v>12988</v>
      </c>
      <c r="I242" s="50">
        <f>SUM(I243,I245,I247)</f>
        <v>0</v>
      </c>
    </row>
    <row r="243" spans="1:9" s="14" customFormat="1" ht="37.5">
      <c r="A243" s="26" t="s">
        <v>293</v>
      </c>
      <c r="B243" s="4" t="s">
        <v>10</v>
      </c>
      <c r="C243" s="9" t="s">
        <v>4</v>
      </c>
      <c r="D243" s="9" t="s">
        <v>294</v>
      </c>
      <c r="E243" s="9"/>
      <c r="F243" s="53">
        <f>F244</f>
        <v>8572</v>
      </c>
      <c r="G243" s="53">
        <f>G244</f>
        <v>8572</v>
      </c>
      <c r="H243" s="53">
        <f>H244</f>
        <v>0</v>
      </c>
      <c r="I243" s="53">
        <f>I244</f>
        <v>0</v>
      </c>
    </row>
    <row r="244" spans="1:9" s="47" customFormat="1" ht="18.75">
      <c r="A244" s="37" t="s">
        <v>121</v>
      </c>
      <c r="B244" s="38" t="s">
        <v>10</v>
      </c>
      <c r="C244" s="39" t="s">
        <v>4</v>
      </c>
      <c r="D244" s="39" t="s">
        <v>294</v>
      </c>
      <c r="E244" s="39" t="s">
        <v>23</v>
      </c>
      <c r="F244" s="52">
        <f>SUM(G244:I244)</f>
        <v>8572</v>
      </c>
      <c r="G244" s="57">
        <v>8572</v>
      </c>
      <c r="H244" s="57"/>
      <c r="I244" s="57"/>
    </row>
    <row r="245" spans="1:9" s="14" customFormat="1" ht="56.25">
      <c r="A245" s="26" t="s">
        <v>345</v>
      </c>
      <c r="B245" s="4" t="s">
        <v>10</v>
      </c>
      <c r="C245" s="9" t="s">
        <v>4</v>
      </c>
      <c r="D245" s="88" t="s">
        <v>318</v>
      </c>
      <c r="E245" s="9"/>
      <c r="F245" s="53">
        <f>F246</f>
        <v>10655</v>
      </c>
      <c r="G245" s="53">
        <f>G246</f>
        <v>10655</v>
      </c>
      <c r="H245" s="53">
        <f>H246</f>
        <v>0</v>
      </c>
      <c r="I245" s="53">
        <f>I246</f>
        <v>0</v>
      </c>
    </row>
    <row r="246" spans="1:9" s="47" customFormat="1" ht="18.75">
      <c r="A246" s="37" t="s">
        <v>121</v>
      </c>
      <c r="B246" s="38" t="s">
        <v>10</v>
      </c>
      <c r="C246" s="39" t="s">
        <v>4</v>
      </c>
      <c r="D246" s="73" t="s">
        <v>318</v>
      </c>
      <c r="E246" s="39" t="s">
        <v>23</v>
      </c>
      <c r="F246" s="52">
        <f>SUM(G246:I246)</f>
        <v>10655</v>
      </c>
      <c r="G246" s="57">
        <v>10655</v>
      </c>
      <c r="H246" s="57"/>
      <c r="I246" s="57"/>
    </row>
    <row r="247" spans="1:9" s="14" customFormat="1" ht="56.25">
      <c r="A247" s="26" t="s">
        <v>355</v>
      </c>
      <c r="B247" s="4" t="s">
        <v>10</v>
      </c>
      <c r="C247" s="9" t="s">
        <v>4</v>
      </c>
      <c r="D247" s="9" t="s">
        <v>356</v>
      </c>
      <c r="E247" s="9"/>
      <c r="F247" s="53">
        <f>F248</f>
        <v>12988</v>
      </c>
      <c r="G247" s="53">
        <f>G248</f>
        <v>0</v>
      </c>
      <c r="H247" s="53">
        <f>H248</f>
        <v>12988</v>
      </c>
      <c r="I247" s="53">
        <f>I248</f>
        <v>0</v>
      </c>
    </row>
    <row r="248" spans="1:9" s="47" customFormat="1" ht="18.75">
      <c r="A248" s="37" t="s">
        <v>121</v>
      </c>
      <c r="B248" s="38" t="s">
        <v>10</v>
      </c>
      <c r="C248" s="39" t="s">
        <v>4</v>
      </c>
      <c r="D248" s="92" t="s">
        <v>356</v>
      </c>
      <c r="E248" s="39" t="s">
        <v>23</v>
      </c>
      <c r="F248" s="52">
        <f>SUM(G248:I248)</f>
        <v>12988</v>
      </c>
      <c r="G248" s="57"/>
      <c r="H248" s="57">
        <f>12656+332</f>
        <v>12988</v>
      </c>
      <c r="I248" s="57"/>
    </row>
    <row r="249" spans="1:9" s="17" customFormat="1" ht="19.5" customHeight="1">
      <c r="A249" s="28" t="s">
        <v>135</v>
      </c>
      <c r="B249" s="15" t="s">
        <v>10</v>
      </c>
      <c r="C249" s="16" t="s">
        <v>4</v>
      </c>
      <c r="D249" s="16" t="s">
        <v>239</v>
      </c>
      <c r="E249" s="16"/>
      <c r="F249" s="50">
        <f aca="true" t="shared" si="22" ref="F249:I251">F250</f>
        <v>5505</v>
      </c>
      <c r="G249" s="50">
        <f t="shared" si="22"/>
        <v>0</v>
      </c>
      <c r="H249" s="50">
        <f t="shared" si="22"/>
        <v>0</v>
      </c>
      <c r="I249" s="50">
        <f t="shared" si="22"/>
        <v>5505</v>
      </c>
    </row>
    <row r="250" spans="1:9" s="14" customFormat="1" ht="37.5">
      <c r="A250" s="26" t="s">
        <v>134</v>
      </c>
      <c r="B250" s="4" t="s">
        <v>10</v>
      </c>
      <c r="C250" s="9" t="s">
        <v>4</v>
      </c>
      <c r="D250" s="9" t="s">
        <v>240</v>
      </c>
      <c r="E250" s="9"/>
      <c r="F250" s="53">
        <f>F251</f>
        <v>5505</v>
      </c>
      <c r="G250" s="53">
        <f t="shared" si="22"/>
        <v>0</v>
      </c>
      <c r="H250" s="53">
        <f t="shared" si="22"/>
        <v>0</v>
      </c>
      <c r="I250" s="53">
        <f t="shared" si="22"/>
        <v>5505</v>
      </c>
    </row>
    <row r="251" spans="1:9" s="14" customFormat="1" ht="37.5">
      <c r="A251" s="26" t="s">
        <v>134</v>
      </c>
      <c r="B251" s="4" t="s">
        <v>10</v>
      </c>
      <c r="C251" s="9" t="s">
        <v>4</v>
      </c>
      <c r="D251" s="77" t="s">
        <v>363</v>
      </c>
      <c r="E251" s="9"/>
      <c r="F251" s="53">
        <f>F252</f>
        <v>5505</v>
      </c>
      <c r="G251" s="53">
        <f t="shared" si="22"/>
        <v>0</v>
      </c>
      <c r="H251" s="53">
        <f t="shared" si="22"/>
        <v>0</v>
      </c>
      <c r="I251" s="53">
        <f t="shared" si="22"/>
        <v>5505</v>
      </c>
    </row>
    <row r="252" spans="1:9" s="47" customFormat="1" ht="18.75">
      <c r="A252" s="37" t="s">
        <v>121</v>
      </c>
      <c r="B252" s="71" t="s">
        <v>10</v>
      </c>
      <c r="C252" s="72" t="s">
        <v>4</v>
      </c>
      <c r="D252" s="72" t="s">
        <v>363</v>
      </c>
      <c r="E252" s="72" t="s">
        <v>23</v>
      </c>
      <c r="F252" s="52">
        <f>SUM(G252:I252)</f>
        <v>5505</v>
      </c>
      <c r="G252" s="59"/>
      <c r="H252" s="59"/>
      <c r="I252" s="59">
        <v>5505</v>
      </c>
    </row>
    <row r="253" spans="1:9" s="17" customFormat="1" ht="18.75">
      <c r="A253" s="28" t="s">
        <v>47</v>
      </c>
      <c r="B253" s="15" t="s">
        <v>10</v>
      </c>
      <c r="C253" s="16" t="s">
        <v>10</v>
      </c>
      <c r="D253" s="16"/>
      <c r="E253" s="16"/>
      <c r="F253" s="50">
        <f aca="true" t="shared" si="23" ref="F253:I255">F254</f>
        <v>658</v>
      </c>
      <c r="G253" s="50">
        <f t="shared" si="23"/>
        <v>658</v>
      </c>
      <c r="H253" s="50">
        <f t="shared" si="23"/>
        <v>0</v>
      </c>
      <c r="I253" s="50">
        <f t="shared" si="23"/>
        <v>0</v>
      </c>
    </row>
    <row r="254" spans="1:9" s="17" customFormat="1" ht="18.75" customHeight="1">
      <c r="A254" s="28" t="s">
        <v>101</v>
      </c>
      <c r="B254" s="15" t="s">
        <v>10</v>
      </c>
      <c r="C254" s="16" t="s">
        <v>10</v>
      </c>
      <c r="D254" s="16" t="s">
        <v>241</v>
      </c>
      <c r="E254" s="16"/>
      <c r="F254" s="50">
        <f t="shared" si="23"/>
        <v>658</v>
      </c>
      <c r="G254" s="50">
        <f t="shared" si="23"/>
        <v>658</v>
      </c>
      <c r="H254" s="50">
        <f t="shared" si="23"/>
        <v>0</v>
      </c>
      <c r="I254" s="50">
        <f t="shared" si="23"/>
        <v>0</v>
      </c>
    </row>
    <row r="255" spans="1:9" s="5" customFormat="1" ht="23.25" customHeight="1">
      <c r="A255" s="26" t="s">
        <v>102</v>
      </c>
      <c r="B255" s="4" t="s">
        <v>10</v>
      </c>
      <c r="C255" s="9" t="s">
        <v>10</v>
      </c>
      <c r="D255" s="9" t="s">
        <v>242</v>
      </c>
      <c r="E255" s="9"/>
      <c r="F255" s="51">
        <f t="shared" si="23"/>
        <v>658</v>
      </c>
      <c r="G255" s="51">
        <f t="shared" si="23"/>
        <v>658</v>
      </c>
      <c r="H255" s="51">
        <f t="shared" si="23"/>
        <v>0</v>
      </c>
      <c r="I255" s="51">
        <f t="shared" si="23"/>
        <v>0</v>
      </c>
    </row>
    <row r="256" spans="1:9" s="40" customFormat="1" ht="37.5">
      <c r="A256" s="37" t="s">
        <v>127</v>
      </c>
      <c r="B256" s="38" t="s">
        <v>10</v>
      </c>
      <c r="C256" s="39" t="s">
        <v>10</v>
      </c>
      <c r="D256" s="39" t="s">
        <v>242</v>
      </c>
      <c r="E256" s="39" t="s">
        <v>20</v>
      </c>
      <c r="F256" s="52">
        <f>SUM(G256:I256)</f>
        <v>658</v>
      </c>
      <c r="G256" s="57">
        <v>658</v>
      </c>
      <c r="H256" s="57"/>
      <c r="I256" s="57"/>
    </row>
    <row r="257" spans="1:9" s="17" customFormat="1" ht="18.75">
      <c r="A257" s="28" t="s">
        <v>48</v>
      </c>
      <c r="B257" s="15" t="s">
        <v>10</v>
      </c>
      <c r="C257" s="16" t="s">
        <v>12</v>
      </c>
      <c r="D257" s="16"/>
      <c r="E257" s="16"/>
      <c r="F257" s="50">
        <f>SUM(F258,F261,F264,F269,F272,F275)</f>
        <v>13866</v>
      </c>
      <c r="G257" s="50">
        <f>SUM(G258,G261,G264,G269,G272,G275)</f>
        <v>13808</v>
      </c>
      <c r="H257" s="50">
        <f>SUM(H258,H261,H264,H269,H272,H275)</f>
        <v>58</v>
      </c>
      <c r="I257" s="50">
        <f>SUM(I258,I261,I264,I269,I272,I275)</f>
        <v>0</v>
      </c>
    </row>
    <row r="258" spans="1:9" s="17" customFormat="1" ht="75">
      <c r="A258" s="28" t="s">
        <v>150</v>
      </c>
      <c r="B258" s="15" t="s">
        <v>10</v>
      </c>
      <c r="C258" s="16" t="s">
        <v>12</v>
      </c>
      <c r="D258" s="16" t="s">
        <v>175</v>
      </c>
      <c r="E258" s="16"/>
      <c r="F258" s="50">
        <f aca="true" t="shared" si="24" ref="F258:I265">F259</f>
        <v>2110</v>
      </c>
      <c r="G258" s="50">
        <f t="shared" si="24"/>
        <v>2110</v>
      </c>
      <c r="H258" s="50">
        <f t="shared" si="24"/>
        <v>0</v>
      </c>
      <c r="I258" s="50">
        <f t="shared" si="24"/>
        <v>0</v>
      </c>
    </row>
    <row r="259" spans="1:9" s="5" customFormat="1" ht="18.75">
      <c r="A259" s="26" t="s">
        <v>60</v>
      </c>
      <c r="B259" s="4" t="s">
        <v>10</v>
      </c>
      <c r="C259" s="9" t="s">
        <v>12</v>
      </c>
      <c r="D259" s="9" t="s">
        <v>177</v>
      </c>
      <c r="E259" s="9"/>
      <c r="F259" s="51">
        <f t="shared" si="24"/>
        <v>2110</v>
      </c>
      <c r="G259" s="51">
        <f t="shared" si="24"/>
        <v>2110</v>
      </c>
      <c r="H259" s="51">
        <f t="shared" si="24"/>
        <v>0</v>
      </c>
      <c r="I259" s="51">
        <f t="shared" si="24"/>
        <v>0</v>
      </c>
    </row>
    <row r="260" spans="1:9" s="40" customFormat="1" ht="37.5">
      <c r="A260" s="37" t="s">
        <v>127</v>
      </c>
      <c r="B260" s="38" t="s">
        <v>10</v>
      </c>
      <c r="C260" s="39" t="s">
        <v>12</v>
      </c>
      <c r="D260" s="39" t="s">
        <v>243</v>
      </c>
      <c r="E260" s="39" t="s">
        <v>20</v>
      </c>
      <c r="F260" s="52">
        <f>SUM(G260:I260)</f>
        <v>2110</v>
      </c>
      <c r="G260" s="57">
        <f>2683-573</f>
        <v>2110</v>
      </c>
      <c r="H260" s="57"/>
      <c r="I260" s="57"/>
    </row>
    <row r="261" spans="1:9" s="17" customFormat="1" ht="18.75" hidden="1">
      <c r="A261" s="31" t="s">
        <v>103</v>
      </c>
      <c r="B261" s="15" t="s">
        <v>10</v>
      </c>
      <c r="C261" s="16" t="s">
        <v>12</v>
      </c>
      <c r="D261" s="16" t="s">
        <v>244</v>
      </c>
      <c r="E261" s="16"/>
      <c r="F261" s="50">
        <f t="shared" si="24"/>
        <v>0</v>
      </c>
      <c r="G261" s="50">
        <f t="shared" si="24"/>
        <v>0</v>
      </c>
      <c r="H261" s="50">
        <f t="shared" si="24"/>
        <v>0</v>
      </c>
      <c r="I261" s="50">
        <f t="shared" si="24"/>
        <v>0</v>
      </c>
    </row>
    <row r="262" spans="1:9" s="5" customFormat="1" ht="21.75" customHeight="1" hidden="1">
      <c r="A262" s="30" t="s">
        <v>168</v>
      </c>
      <c r="B262" s="4" t="s">
        <v>10</v>
      </c>
      <c r="C262" s="9" t="s">
        <v>12</v>
      </c>
      <c r="D262" s="88" t="s">
        <v>388</v>
      </c>
      <c r="E262" s="9"/>
      <c r="F262" s="51">
        <f t="shared" si="24"/>
        <v>0</v>
      </c>
      <c r="G262" s="51">
        <f t="shared" si="24"/>
        <v>0</v>
      </c>
      <c r="H262" s="51">
        <f t="shared" si="24"/>
        <v>0</v>
      </c>
      <c r="I262" s="51">
        <f t="shared" si="24"/>
        <v>0</v>
      </c>
    </row>
    <row r="263" spans="1:9" s="40" customFormat="1" ht="18.75" hidden="1">
      <c r="A263" s="45" t="s">
        <v>121</v>
      </c>
      <c r="B263" s="38" t="s">
        <v>10</v>
      </c>
      <c r="C263" s="39" t="s">
        <v>12</v>
      </c>
      <c r="D263" s="73" t="s">
        <v>388</v>
      </c>
      <c r="E263" s="39" t="s">
        <v>23</v>
      </c>
      <c r="F263" s="52">
        <f>SUM(G263:I263)</f>
        <v>0</v>
      </c>
      <c r="G263" s="57"/>
      <c r="H263" s="57"/>
      <c r="I263" s="57"/>
    </row>
    <row r="264" spans="1:9" s="17" customFormat="1" ht="74.25" customHeight="1">
      <c r="A264" s="31" t="s">
        <v>104</v>
      </c>
      <c r="B264" s="15" t="s">
        <v>10</v>
      </c>
      <c r="C264" s="16" t="s">
        <v>12</v>
      </c>
      <c r="D264" s="16" t="s">
        <v>245</v>
      </c>
      <c r="E264" s="16"/>
      <c r="F264" s="50">
        <f>SUM(F265,F267)</f>
        <v>11756</v>
      </c>
      <c r="G264" s="50">
        <f>SUM(G265,G267)</f>
        <v>11698</v>
      </c>
      <c r="H264" s="50">
        <f>SUM(H265,H267)</f>
        <v>58</v>
      </c>
      <c r="I264" s="50">
        <f>SUM(I265,I267)</f>
        <v>0</v>
      </c>
    </row>
    <row r="265" spans="1:9" s="5" customFormat="1" ht="37.5">
      <c r="A265" s="30" t="s">
        <v>80</v>
      </c>
      <c r="B265" s="4" t="s">
        <v>10</v>
      </c>
      <c r="C265" s="9" t="s">
        <v>12</v>
      </c>
      <c r="D265" s="9" t="s">
        <v>246</v>
      </c>
      <c r="E265" s="9"/>
      <c r="F265" s="51">
        <f>F266</f>
        <v>11698</v>
      </c>
      <c r="G265" s="51">
        <f t="shared" si="24"/>
        <v>11698</v>
      </c>
      <c r="H265" s="51">
        <f t="shared" si="24"/>
        <v>0</v>
      </c>
      <c r="I265" s="51">
        <f t="shared" si="24"/>
        <v>0</v>
      </c>
    </row>
    <row r="266" spans="1:9" s="40" customFormat="1" ht="18.75">
      <c r="A266" s="45" t="s">
        <v>121</v>
      </c>
      <c r="B266" s="38" t="s">
        <v>10</v>
      </c>
      <c r="C266" s="39" t="s">
        <v>12</v>
      </c>
      <c r="D266" s="39" t="s">
        <v>246</v>
      </c>
      <c r="E266" s="39" t="s">
        <v>23</v>
      </c>
      <c r="F266" s="52">
        <f>SUM(G266:I266)</f>
        <v>11698</v>
      </c>
      <c r="G266" s="57">
        <v>11698</v>
      </c>
      <c r="H266" s="57"/>
      <c r="I266" s="57"/>
    </row>
    <row r="267" spans="1:9" s="40" customFormat="1" ht="37.5">
      <c r="A267" s="80" t="s">
        <v>339</v>
      </c>
      <c r="B267" s="11" t="s">
        <v>10</v>
      </c>
      <c r="C267" s="12" t="s">
        <v>12</v>
      </c>
      <c r="D267" s="12" t="s">
        <v>247</v>
      </c>
      <c r="E267" s="12"/>
      <c r="F267" s="53">
        <f>F268</f>
        <v>58</v>
      </c>
      <c r="G267" s="53">
        <f>G268</f>
        <v>0</v>
      </c>
      <c r="H267" s="53">
        <f>H268</f>
        <v>58</v>
      </c>
      <c r="I267" s="53">
        <f>I268</f>
        <v>0</v>
      </c>
    </row>
    <row r="268" spans="1:9" s="40" customFormat="1" ht="18.75">
      <c r="A268" s="45" t="s">
        <v>121</v>
      </c>
      <c r="B268" s="83" t="s">
        <v>10</v>
      </c>
      <c r="C268" s="84" t="s">
        <v>12</v>
      </c>
      <c r="D268" s="84" t="s">
        <v>247</v>
      </c>
      <c r="E268" s="84" t="s">
        <v>23</v>
      </c>
      <c r="F268" s="52">
        <f>SUM(G268:I268)</f>
        <v>58</v>
      </c>
      <c r="G268" s="59"/>
      <c r="H268" s="59">
        <v>58</v>
      </c>
      <c r="I268" s="58"/>
    </row>
    <row r="269" spans="1:9" s="17" customFormat="1" ht="44.25" customHeight="1" hidden="1">
      <c r="A269" s="28" t="s">
        <v>376</v>
      </c>
      <c r="B269" s="15" t="s">
        <v>10</v>
      </c>
      <c r="C269" s="16" t="s">
        <v>12</v>
      </c>
      <c r="D269" s="16" t="s">
        <v>375</v>
      </c>
      <c r="E269" s="16"/>
      <c r="F269" s="50">
        <f aca="true" t="shared" si="25" ref="F269:I273">SUM(F270)</f>
        <v>0</v>
      </c>
      <c r="G269" s="50">
        <f t="shared" si="25"/>
        <v>0</v>
      </c>
      <c r="H269" s="50">
        <f t="shared" si="25"/>
        <v>0</v>
      </c>
      <c r="I269" s="50">
        <f t="shared" si="25"/>
        <v>0</v>
      </c>
    </row>
    <row r="270" spans="1:9" s="5" customFormat="1" ht="18.75" hidden="1">
      <c r="A270" s="26" t="s">
        <v>377</v>
      </c>
      <c r="B270" s="4" t="s">
        <v>10</v>
      </c>
      <c r="C270" s="9" t="s">
        <v>12</v>
      </c>
      <c r="D270" s="88" t="s">
        <v>378</v>
      </c>
      <c r="E270" s="9"/>
      <c r="F270" s="51">
        <f t="shared" si="25"/>
        <v>0</v>
      </c>
      <c r="G270" s="51">
        <f t="shared" si="25"/>
        <v>0</v>
      </c>
      <c r="H270" s="51">
        <f t="shared" si="25"/>
        <v>0</v>
      </c>
      <c r="I270" s="51">
        <f t="shared" si="25"/>
        <v>0</v>
      </c>
    </row>
    <row r="271" spans="1:9" s="40" customFormat="1" ht="18.75" hidden="1">
      <c r="A271" s="45" t="s">
        <v>121</v>
      </c>
      <c r="B271" s="38" t="s">
        <v>10</v>
      </c>
      <c r="C271" s="39" t="s">
        <v>12</v>
      </c>
      <c r="D271" s="73" t="s">
        <v>378</v>
      </c>
      <c r="E271" s="39" t="s">
        <v>23</v>
      </c>
      <c r="F271" s="52">
        <f>SUM(G271:I271)</f>
        <v>0</v>
      </c>
      <c r="G271" s="57"/>
      <c r="H271" s="57"/>
      <c r="I271" s="57"/>
    </row>
    <row r="272" spans="1:9" s="17" customFormat="1" ht="18.75" hidden="1">
      <c r="A272" s="28" t="s">
        <v>133</v>
      </c>
      <c r="B272" s="15" t="s">
        <v>10</v>
      </c>
      <c r="C272" s="16" t="s">
        <v>12</v>
      </c>
      <c r="D272" s="16" t="s">
        <v>216</v>
      </c>
      <c r="E272" s="16"/>
      <c r="F272" s="50">
        <f t="shared" si="25"/>
        <v>0</v>
      </c>
      <c r="G272" s="50">
        <f t="shared" si="25"/>
        <v>0</v>
      </c>
      <c r="H272" s="50">
        <f t="shared" si="25"/>
        <v>0</v>
      </c>
      <c r="I272" s="50">
        <f t="shared" si="25"/>
        <v>0</v>
      </c>
    </row>
    <row r="273" spans="1:9" s="5" customFormat="1" ht="37.5" hidden="1">
      <c r="A273" s="26" t="s">
        <v>379</v>
      </c>
      <c r="B273" s="4" t="s">
        <v>10</v>
      </c>
      <c r="C273" s="9" t="s">
        <v>12</v>
      </c>
      <c r="D273" s="88" t="s">
        <v>380</v>
      </c>
      <c r="E273" s="9"/>
      <c r="F273" s="51">
        <f t="shared" si="25"/>
        <v>0</v>
      </c>
      <c r="G273" s="51">
        <f t="shared" si="25"/>
        <v>0</v>
      </c>
      <c r="H273" s="51">
        <f t="shared" si="25"/>
        <v>0</v>
      </c>
      <c r="I273" s="51">
        <f t="shared" si="25"/>
        <v>0</v>
      </c>
    </row>
    <row r="274" spans="1:9" s="40" customFormat="1" ht="18.75" hidden="1">
      <c r="A274" s="37" t="s">
        <v>162</v>
      </c>
      <c r="B274" s="38" t="s">
        <v>10</v>
      </c>
      <c r="C274" s="39" t="s">
        <v>12</v>
      </c>
      <c r="D274" s="73" t="s">
        <v>380</v>
      </c>
      <c r="E274" s="39" t="s">
        <v>161</v>
      </c>
      <c r="F274" s="52">
        <f>SUM(G274:I274)</f>
        <v>0</v>
      </c>
      <c r="G274" s="57"/>
      <c r="H274" s="57"/>
      <c r="I274" s="57"/>
    </row>
    <row r="275" spans="1:9" s="17" customFormat="1" ht="62.25" customHeight="1" hidden="1">
      <c r="A275" s="28" t="s">
        <v>166</v>
      </c>
      <c r="B275" s="15" t="s">
        <v>10</v>
      </c>
      <c r="C275" s="16" t="s">
        <v>12</v>
      </c>
      <c r="D275" s="16" t="s">
        <v>229</v>
      </c>
      <c r="E275" s="16"/>
      <c r="F275" s="50">
        <f aca="true" t="shared" si="26" ref="F275:I276">SUM(F276)</f>
        <v>0</v>
      </c>
      <c r="G275" s="50">
        <f t="shared" si="26"/>
        <v>0</v>
      </c>
      <c r="H275" s="50">
        <f t="shared" si="26"/>
        <v>0</v>
      </c>
      <c r="I275" s="50">
        <f t="shared" si="26"/>
        <v>0</v>
      </c>
    </row>
    <row r="276" spans="1:9" s="5" customFormat="1" ht="23.25" customHeight="1" hidden="1">
      <c r="A276" s="26" t="s">
        <v>167</v>
      </c>
      <c r="B276" s="4" t="s">
        <v>10</v>
      </c>
      <c r="C276" s="9" t="s">
        <v>12</v>
      </c>
      <c r="D276" s="9" t="s">
        <v>359</v>
      </c>
      <c r="E276" s="9"/>
      <c r="F276" s="51">
        <f t="shared" si="26"/>
        <v>0</v>
      </c>
      <c r="G276" s="51">
        <f t="shared" si="26"/>
        <v>0</v>
      </c>
      <c r="H276" s="51">
        <f t="shared" si="26"/>
        <v>0</v>
      </c>
      <c r="I276" s="51">
        <f t="shared" si="26"/>
        <v>0</v>
      </c>
    </row>
    <row r="277" spans="1:9" s="40" customFormat="1" ht="18.75" hidden="1">
      <c r="A277" s="37" t="s">
        <v>122</v>
      </c>
      <c r="B277" s="38" t="s">
        <v>10</v>
      </c>
      <c r="C277" s="39" t="s">
        <v>12</v>
      </c>
      <c r="D277" s="39" t="s">
        <v>359</v>
      </c>
      <c r="E277" s="39" t="s">
        <v>24</v>
      </c>
      <c r="F277" s="52">
        <f>SUM(G277:I277)</f>
        <v>0</v>
      </c>
      <c r="G277" s="57"/>
      <c r="H277" s="57"/>
      <c r="I277" s="57"/>
    </row>
    <row r="278" spans="1:9" s="8" customFormat="1" ht="37.5">
      <c r="A278" s="27" t="s">
        <v>49</v>
      </c>
      <c r="B278" s="6"/>
      <c r="C278" s="7"/>
      <c r="D278" s="7"/>
      <c r="E278" s="7"/>
      <c r="F278" s="49">
        <f>SUM(F279,F310,F314)</f>
        <v>61377.3</v>
      </c>
      <c r="G278" s="49">
        <f>SUM(G279,G310,G314)</f>
        <v>56085.3</v>
      </c>
      <c r="H278" s="49">
        <f>SUM(H279,H310,H314)</f>
        <v>5292</v>
      </c>
      <c r="I278" s="49">
        <f>SUM(I279,I310,I314)</f>
        <v>0</v>
      </c>
    </row>
    <row r="279" spans="1:9" s="17" customFormat="1" ht="18.75">
      <c r="A279" s="32" t="s">
        <v>50</v>
      </c>
      <c r="B279" s="18" t="s">
        <v>13</v>
      </c>
      <c r="C279" s="19" t="s">
        <v>3</v>
      </c>
      <c r="D279" s="19"/>
      <c r="E279" s="19"/>
      <c r="F279" s="54">
        <f>SUM(F280,F285,F290,F295,F300,F307)</f>
        <v>51711.3</v>
      </c>
      <c r="G279" s="54">
        <f>SUM(G280,G285,G290,G295,G300,G307)</f>
        <v>46619.3</v>
      </c>
      <c r="H279" s="54">
        <f>SUM(H280,H285,H290,H295,H300,H307)</f>
        <v>5092</v>
      </c>
      <c r="I279" s="54">
        <f>SUM(I280,I285,I290,I295,I300,I307)</f>
        <v>0</v>
      </c>
    </row>
    <row r="280" spans="1:9" s="17" customFormat="1" ht="37.5">
      <c r="A280" s="28" t="s">
        <v>105</v>
      </c>
      <c r="B280" s="15" t="s">
        <v>13</v>
      </c>
      <c r="C280" s="16" t="s">
        <v>3</v>
      </c>
      <c r="D280" s="16" t="s">
        <v>248</v>
      </c>
      <c r="E280" s="16"/>
      <c r="F280" s="50">
        <f>SUM(F281,F283)</f>
        <v>17250.3</v>
      </c>
      <c r="G280" s="50">
        <f>SUM(G281,G283)</f>
        <v>14455.3</v>
      </c>
      <c r="H280" s="50">
        <f>SUM(H281,H283)</f>
        <v>2795</v>
      </c>
      <c r="I280" s="50">
        <f>SUM(I281,I283)</f>
        <v>0</v>
      </c>
    </row>
    <row r="281" spans="1:9" s="5" customFormat="1" ht="37.5">
      <c r="A281" s="26" t="s">
        <v>80</v>
      </c>
      <c r="B281" s="4" t="s">
        <v>13</v>
      </c>
      <c r="C281" s="9" t="s">
        <v>3</v>
      </c>
      <c r="D281" s="9" t="s">
        <v>249</v>
      </c>
      <c r="E281" s="9"/>
      <c r="F281" s="53">
        <f>F282</f>
        <v>14455.3</v>
      </c>
      <c r="G281" s="53">
        <f>G282</f>
        <v>14455.3</v>
      </c>
      <c r="H281" s="53">
        <f>H282</f>
        <v>0</v>
      </c>
      <c r="I281" s="53">
        <f>I282</f>
        <v>0</v>
      </c>
    </row>
    <row r="282" spans="1:9" s="40" customFormat="1" ht="18.75">
      <c r="A282" s="37" t="s">
        <v>121</v>
      </c>
      <c r="B282" s="38" t="s">
        <v>13</v>
      </c>
      <c r="C282" s="39" t="s">
        <v>3</v>
      </c>
      <c r="D282" s="39" t="s">
        <v>249</v>
      </c>
      <c r="E282" s="39" t="s">
        <v>23</v>
      </c>
      <c r="F282" s="52">
        <f>SUM(G282:I282)</f>
        <v>14455.3</v>
      </c>
      <c r="G282" s="57">
        <f>17009-539-2000-14.7</f>
        <v>14455.3</v>
      </c>
      <c r="H282" s="57"/>
      <c r="I282" s="57"/>
    </row>
    <row r="283" spans="1:9" s="40" customFormat="1" ht="37.5">
      <c r="A283" s="80" t="s">
        <v>339</v>
      </c>
      <c r="B283" s="38" t="s">
        <v>13</v>
      </c>
      <c r="C283" s="39" t="s">
        <v>3</v>
      </c>
      <c r="D283" s="39" t="s">
        <v>250</v>
      </c>
      <c r="E283" s="39"/>
      <c r="F283" s="53">
        <f>F284</f>
        <v>2795</v>
      </c>
      <c r="G283" s="53">
        <f>G284</f>
        <v>0</v>
      </c>
      <c r="H283" s="53">
        <f>H284</f>
        <v>2795</v>
      </c>
      <c r="I283" s="53">
        <f>I284</f>
        <v>0</v>
      </c>
    </row>
    <row r="284" spans="1:9" s="40" customFormat="1" ht="18.75">
      <c r="A284" s="37" t="s">
        <v>121</v>
      </c>
      <c r="B284" s="83" t="s">
        <v>13</v>
      </c>
      <c r="C284" s="84" t="s">
        <v>3</v>
      </c>
      <c r="D284" s="84" t="s">
        <v>250</v>
      </c>
      <c r="E284" s="84" t="s">
        <v>23</v>
      </c>
      <c r="F284" s="52">
        <f>SUM(G284:I284)</f>
        <v>2795</v>
      </c>
      <c r="G284" s="59"/>
      <c r="H284" s="59">
        <f>1185+1610</f>
        <v>2795</v>
      </c>
      <c r="I284" s="58"/>
    </row>
    <row r="285" spans="1:9" s="17" customFormat="1" ht="18.75">
      <c r="A285" s="28" t="s">
        <v>151</v>
      </c>
      <c r="B285" s="15" t="s">
        <v>13</v>
      </c>
      <c r="C285" s="16" t="s">
        <v>3</v>
      </c>
      <c r="D285" s="16" t="s">
        <v>251</v>
      </c>
      <c r="E285" s="16"/>
      <c r="F285" s="50">
        <f>SUM(F286,F288)</f>
        <v>3934</v>
      </c>
      <c r="G285" s="50">
        <f>SUM(G286,G288)</f>
        <v>3735</v>
      </c>
      <c r="H285" s="50">
        <f>SUM(H286,H288)</f>
        <v>199</v>
      </c>
      <c r="I285" s="50">
        <f>SUM(I286,I288)</f>
        <v>0</v>
      </c>
    </row>
    <row r="286" spans="1:9" s="5" customFormat="1" ht="37.5">
      <c r="A286" s="26" t="s">
        <v>80</v>
      </c>
      <c r="B286" s="4" t="s">
        <v>13</v>
      </c>
      <c r="C286" s="9" t="s">
        <v>3</v>
      </c>
      <c r="D286" s="9" t="s">
        <v>252</v>
      </c>
      <c r="E286" s="9"/>
      <c r="F286" s="53">
        <f>F287</f>
        <v>3735</v>
      </c>
      <c r="G286" s="53">
        <f>G287</f>
        <v>3735</v>
      </c>
      <c r="H286" s="53">
        <f>H287</f>
        <v>0</v>
      </c>
      <c r="I286" s="53">
        <f>I287</f>
        <v>0</v>
      </c>
    </row>
    <row r="287" spans="1:9" s="40" customFormat="1" ht="18.75">
      <c r="A287" s="37" t="s">
        <v>121</v>
      </c>
      <c r="B287" s="38" t="s">
        <v>13</v>
      </c>
      <c r="C287" s="39" t="s">
        <v>3</v>
      </c>
      <c r="D287" s="39" t="s">
        <v>252</v>
      </c>
      <c r="E287" s="39" t="s">
        <v>23</v>
      </c>
      <c r="F287" s="52">
        <f>SUM(G287:I287)</f>
        <v>3735</v>
      </c>
      <c r="G287" s="57">
        <f>3724+11</f>
        <v>3735</v>
      </c>
      <c r="H287" s="57"/>
      <c r="I287" s="57"/>
    </row>
    <row r="288" spans="1:9" s="40" customFormat="1" ht="37.5">
      <c r="A288" s="80" t="s">
        <v>339</v>
      </c>
      <c r="B288" s="38" t="s">
        <v>13</v>
      </c>
      <c r="C288" s="39" t="s">
        <v>3</v>
      </c>
      <c r="D288" s="39" t="s">
        <v>253</v>
      </c>
      <c r="E288" s="39"/>
      <c r="F288" s="53">
        <f>F289</f>
        <v>199</v>
      </c>
      <c r="G288" s="53">
        <f>G289</f>
        <v>0</v>
      </c>
      <c r="H288" s="53">
        <f>H289</f>
        <v>199</v>
      </c>
      <c r="I288" s="53">
        <f>I289</f>
        <v>0</v>
      </c>
    </row>
    <row r="289" spans="1:9" s="40" customFormat="1" ht="18.75">
      <c r="A289" s="37" t="s">
        <v>121</v>
      </c>
      <c r="B289" s="83" t="s">
        <v>13</v>
      </c>
      <c r="C289" s="84" t="s">
        <v>3</v>
      </c>
      <c r="D289" s="84" t="s">
        <v>253</v>
      </c>
      <c r="E289" s="84" t="s">
        <v>23</v>
      </c>
      <c r="F289" s="52">
        <f>SUM(G289:I289)</f>
        <v>199</v>
      </c>
      <c r="G289" s="59"/>
      <c r="H289" s="59">
        <v>199</v>
      </c>
      <c r="I289" s="58"/>
    </row>
    <row r="290" spans="1:9" s="17" customFormat="1" ht="18.75">
      <c r="A290" s="28" t="s">
        <v>106</v>
      </c>
      <c r="B290" s="15" t="s">
        <v>13</v>
      </c>
      <c r="C290" s="16" t="s">
        <v>3</v>
      </c>
      <c r="D290" s="16" t="s">
        <v>254</v>
      </c>
      <c r="E290" s="16"/>
      <c r="F290" s="50">
        <f>SUM(F291,F293)</f>
        <v>13353</v>
      </c>
      <c r="G290" s="50">
        <f>SUM(G291,G293)</f>
        <v>13055</v>
      </c>
      <c r="H290" s="50">
        <f>SUM(H291,H293)</f>
        <v>298</v>
      </c>
      <c r="I290" s="50">
        <f>SUM(I291,I293)</f>
        <v>0</v>
      </c>
    </row>
    <row r="291" spans="1:9" s="5" customFormat="1" ht="37.5">
      <c r="A291" s="26" t="s">
        <v>80</v>
      </c>
      <c r="B291" s="4" t="s">
        <v>13</v>
      </c>
      <c r="C291" s="9" t="s">
        <v>3</v>
      </c>
      <c r="D291" s="9" t="s">
        <v>255</v>
      </c>
      <c r="E291" s="9"/>
      <c r="F291" s="53">
        <f>F292</f>
        <v>13055</v>
      </c>
      <c r="G291" s="53">
        <f>G292</f>
        <v>13055</v>
      </c>
      <c r="H291" s="53">
        <f>H292</f>
        <v>0</v>
      </c>
      <c r="I291" s="53">
        <f>I292</f>
        <v>0</v>
      </c>
    </row>
    <row r="292" spans="1:9" s="40" customFormat="1" ht="18.75">
      <c r="A292" s="37" t="s">
        <v>121</v>
      </c>
      <c r="B292" s="38" t="s">
        <v>13</v>
      </c>
      <c r="C292" s="39" t="s">
        <v>3</v>
      </c>
      <c r="D292" s="39" t="s">
        <v>255</v>
      </c>
      <c r="E292" s="39" t="s">
        <v>23</v>
      </c>
      <c r="F292" s="52">
        <f>SUM(G292:I292)</f>
        <v>13055</v>
      </c>
      <c r="G292" s="57">
        <f>13268-213</f>
        <v>13055</v>
      </c>
      <c r="H292" s="57"/>
      <c r="I292" s="57"/>
    </row>
    <row r="293" spans="1:9" s="40" customFormat="1" ht="37.5">
      <c r="A293" s="80" t="s">
        <v>339</v>
      </c>
      <c r="B293" s="38" t="s">
        <v>13</v>
      </c>
      <c r="C293" s="39" t="s">
        <v>3</v>
      </c>
      <c r="D293" s="39" t="s">
        <v>256</v>
      </c>
      <c r="E293" s="39"/>
      <c r="F293" s="53">
        <f>F294</f>
        <v>298</v>
      </c>
      <c r="G293" s="53">
        <f>G294</f>
        <v>0</v>
      </c>
      <c r="H293" s="53">
        <f>H294</f>
        <v>298</v>
      </c>
      <c r="I293" s="53">
        <f>I294</f>
        <v>0</v>
      </c>
    </row>
    <row r="294" spans="1:9" s="40" customFormat="1" ht="18.75">
      <c r="A294" s="37" t="s">
        <v>121</v>
      </c>
      <c r="B294" s="83" t="s">
        <v>13</v>
      </c>
      <c r="C294" s="84" t="s">
        <v>3</v>
      </c>
      <c r="D294" s="84" t="s">
        <v>256</v>
      </c>
      <c r="E294" s="84" t="s">
        <v>23</v>
      </c>
      <c r="F294" s="52">
        <f>SUM(G294:I294)</f>
        <v>298</v>
      </c>
      <c r="G294" s="59"/>
      <c r="H294" s="59">
        <v>298</v>
      </c>
      <c r="I294" s="58"/>
    </row>
    <row r="295" spans="1:9" s="17" customFormat="1" ht="37.5">
      <c r="A295" s="28" t="s">
        <v>107</v>
      </c>
      <c r="B295" s="15" t="s">
        <v>13</v>
      </c>
      <c r="C295" s="16" t="s">
        <v>3</v>
      </c>
      <c r="D295" s="16" t="s">
        <v>257</v>
      </c>
      <c r="E295" s="16"/>
      <c r="F295" s="50">
        <f>SUM(F296,F298)</f>
        <v>14255</v>
      </c>
      <c r="G295" s="50">
        <f>SUM(G296,G298)</f>
        <v>12455</v>
      </c>
      <c r="H295" s="50">
        <f>SUM(H296,H298)</f>
        <v>1800</v>
      </c>
      <c r="I295" s="50">
        <f>SUM(I296,I298)</f>
        <v>0</v>
      </c>
    </row>
    <row r="296" spans="1:9" s="5" customFormat="1" ht="37.5">
      <c r="A296" s="26" t="s">
        <v>80</v>
      </c>
      <c r="B296" s="4" t="s">
        <v>13</v>
      </c>
      <c r="C296" s="9" t="s">
        <v>3</v>
      </c>
      <c r="D296" s="9" t="s">
        <v>258</v>
      </c>
      <c r="E296" s="9"/>
      <c r="F296" s="53">
        <f>F297</f>
        <v>12455</v>
      </c>
      <c r="G296" s="53">
        <f>G297</f>
        <v>12455</v>
      </c>
      <c r="H296" s="53">
        <f>H297</f>
        <v>0</v>
      </c>
      <c r="I296" s="53">
        <f>I297</f>
        <v>0</v>
      </c>
    </row>
    <row r="297" spans="1:9" s="40" customFormat="1" ht="18.75">
      <c r="A297" s="37" t="s">
        <v>121</v>
      </c>
      <c r="B297" s="38" t="s">
        <v>13</v>
      </c>
      <c r="C297" s="39" t="s">
        <v>3</v>
      </c>
      <c r="D297" s="39" t="s">
        <v>258</v>
      </c>
      <c r="E297" s="39" t="s">
        <v>23</v>
      </c>
      <c r="F297" s="52">
        <f>SUM(G297:I297)</f>
        <v>12455</v>
      </c>
      <c r="G297" s="57">
        <f>15155-1400-1300</f>
        <v>12455</v>
      </c>
      <c r="H297" s="57"/>
      <c r="I297" s="57"/>
    </row>
    <row r="298" spans="1:9" s="40" customFormat="1" ht="37.5">
      <c r="A298" s="80" t="s">
        <v>339</v>
      </c>
      <c r="B298" s="38" t="s">
        <v>13</v>
      </c>
      <c r="C298" s="39" t="s">
        <v>3</v>
      </c>
      <c r="D298" s="39" t="s">
        <v>259</v>
      </c>
      <c r="E298" s="39"/>
      <c r="F298" s="53">
        <f>F299</f>
        <v>1800</v>
      </c>
      <c r="G298" s="53">
        <f>G299</f>
        <v>0</v>
      </c>
      <c r="H298" s="53">
        <f>H299</f>
        <v>1800</v>
      </c>
      <c r="I298" s="53">
        <f>I299</f>
        <v>0</v>
      </c>
    </row>
    <row r="299" spans="1:9" s="40" customFormat="1" ht="18.75">
      <c r="A299" s="37" t="s">
        <v>121</v>
      </c>
      <c r="B299" s="83" t="s">
        <v>13</v>
      </c>
      <c r="C299" s="84" t="s">
        <v>3</v>
      </c>
      <c r="D299" s="84" t="s">
        <v>259</v>
      </c>
      <c r="E299" s="84" t="s">
        <v>23</v>
      </c>
      <c r="F299" s="52">
        <f>SUM(G299:I299)</f>
        <v>1800</v>
      </c>
      <c r="G299" s="59"/>
      <c r="H299" s="59">
        <v>1800</v>
      </c>
      <c r="I299" s="58"/>
    </row>
    <row r="300" spans="1:9" s="17" customFormat="1" ht="39" customHeight="1">
      <c r="A300" s="28" t="s">
        <v>108</v>
      </c>
      <c r="B300" s="15" t="s">
        <v>13</v>
      </c>
      <c r="C300" s="16" t="s">
        <v>3</v>
      </c>
      <c r="D300" s="16" t="s">
        <v>260</v>
      </c>
      <c r="E300" s="16"/>
      <c r="F300" s="50">
        <f>SUM(F301,F304)</f>
        <v>2919</v>
      </c>
      <c r="G300" s="50">
        <f>SUM(G301,G304)</f>
        <v>2919</v>
      </c>
      <c r="H300" s="50">
        <f>SUM(H301,H304)</f>
        <v>0</v>
      </c>
      <c r="I300" s="50">
        <f>SUM(I301,I304)</f>
        <v>0</v>
      </c>
    </row>
    <row r="301" spans="1:9" s="5" customFormat="1" ht="37.5">
      <c r="A301" s="26" t="s">
        <v>109</v>
      </c>
      <c r="B301" s="4" t="s">
        <v>13</v>
      </c>
      <c r="C301" s="9" t="s">
        <v>3</v>
      </c>
      <c r="D301" s="9" t="s">
        <v>261</v>
      </c>
      <c r="E301" s="9"/>
      <c r="F301" s="53">
        <f aca="true" t="shared" si="27" ref="F301:I302">F302</f>
        <v>330</v>
      </c>
      <c r="G301" s="53">
        <f t="shared" si="27"/>
        <v>330</v>
      </c>
      <c r="H301" s="53">
        <f t="shared" si="27"/>
        <v>0</v>
      </c>
      <c r="I301" s="53">
        <f t="shared" si="27"/>
        <v>0</v>
      </c>
    </row>
    <row r="302" spans="1:9" s="5" customFormat="1" ht="56.25">
      <c r="A302" s="26" t="s">
        <v>346</v>
      </c>
      <c r="B302" s="4" t="s">
        <v>13</v>
      </c>
      <c r="C302" s="9" t="s">
        <v>3</v>
      </c>
      <c r="D302" s="88" t="s">
        <v>320</v>
      </c>
      <c r="E302" s="9"/>
      <c r="F302" s="53">
        <f t="shared" si="27"/>
        <v>330</v>
      </c>
      <c r="G302" s="53">
        <f t="shared" si="27"/>
        <v>330</v>
      </c>
      <c r="H302" s="53">
        <f t="shared" si="27"/>
        <v>0</v>
      </c>
      <c r="I302" s="53">
        <f t="shared" si="27"/>
        <v>0</v>
      </c>
    </row>
    <row r="303" spans="1:9" s="40" customFormat="1" ht="18.75">
      <c r="A303" s="37" t="s">
        <v>121</v>
      </c>
      <c r="B303" s="38" t="s">
        <v>13</v>
      </c>
      <c r="C303" s="39" t="s">
        <v>3</v>
      </c>
      <c r="D303" s="73" t="s">
        <v>320</v>
      </c>
      <c r="E303" s="39" t="s">
        <v>23</v>
      </c>
      <c r="F303" s="52">
        <f>SUM(G303:I303)</f>
        <v>330</v>
      </c>
      <c r="G303" s="57">
        <v>330</v>
      </c>
      <c r="H303" s="57"/>
      <c r="I303" s="57"/>
    </row>
    <row r="304" spans="1:9" s="5" customFormat="1" ht="37.5">
      <c r="A304" s="26" t="s">
        <v>110</v>
      </c>
      <c r="B304" s="4" t="s">
        <v>13</v>
      </c>
      <c r="C304" s="9" t="s">
        <v>3</v>
      </c>
      <c r="D304" s="9" t="s">
        <v>262</v>
      </c>
      <c r="E304" s="9"/>
      <c r="F304" s="53">
        <f>SUM(F305:F306)</f>
        <v>2589</v>
      </c>
      <c r="G304" s="53">
        <f>SUM(G305:G306)</f>
        <v>2589</v>
      </c>
      <c r="H304" s="53">
        <f>SUM(H305:H306)</f>
        <v>0</v>
      </c>
      <c r="I304" s="53">
        <f>SUM(I305:I306)</f>
        <v>0</v>
      </c>
    </row>
    <row r="305" spans="1:9" s="40" customFormat="1" ht="18.75">
      <c r="A305" s="37" t="s">
        <v>121</v>
      </c>
      <c r="B305" s="38" t="s">
        <v>13</v>
      </c>
      <c r="C305" s="39" t="s">
        <v>3</v>
      </c>
      <c r="D305" s="39" t="s">
        <v>262</v>
      </c>
      <c r="E305" s="39" t="s">
        <v>23</v>
      </c>
      <c r="F305" s="52">
        <f>SUM(G305:I305)</f>
        <v>2589</v>
      </c>
      <c r="G305" s="57">
        <f>1800+55+734</f>
        <v>2589</v>
      </c>
      <c r="H305" s="57"/>
      <c r="I305" s="57"/>
    </row>
    <row r="306" spans="1:9" s="40" customFormat="1" ht="18.75" hidden="1">
      <c r="A306" s="37" t="s">
        <v>128</v>
      </c>
      <c r="B306" s="38" t="s">
        <v>13</v>
      </c>
      <c r="C306" s="39" t="s">
        <v>3</v>
      </c>
      <c r="D306" s="39" t="s">
        <v>262</v>
      </c>
      <c r="E306" s="39" t="s">
        <v>27</v>
      </c>
      <c r="F306" s="52">
        <f>SUM(G306:I306)</f>
        <v>0</v>
      </c>
      <c r="G306" s="57"/>
      <c r="H306" s="57"/>
      <c r="I306" s="57"/>
    </row>
    <row r="307" spans="1:9" s="5" customFormat="1" ht="29.25" customHeight="1" hidden="1">
      <c r="A307" s="28" t="s">
        <v>97</v>
      </c>
      <c r="B307" s="15" t="s">
        <v>13</v>
      </c>
      <c r="C307" s="16" t="s">
        <v>3</v>
      </c>
      <c r="D307" s="16" t="s">
        <v>221</v>
      </c>
      <c r="E307" s="9"/>
      <c r="F307" s="53">
        <f>F308</f>
        <v>0</v>
      </c>
      <c r="G307" s="53">
        <f aca="true" t="shared" si="28" ref="G307:I308">G308</f>
        <v>0</v>
      </c>
      <c r="H307" s="53">
        <f t="shared" si="28"/>
        <v>0</v>
      </c>
      <c r="I307" s="53">
        <f t="shared" si="28"/>
        <v>0</v>
      </c>
    </row>
    <row r="308" spans="1:9" s="5" customFormat="1" ht="68.25" customHeight="1" hidden="1">
      <c r="A308" s="93" t="s">
        <v>366</v>
      </c>
      <c r="B308" s="4" t="s">
        <v>13</v>
      </c>
      <c r="C308" s="9" t="s">
        <v>3</v>
      </c>
      <c r="D308" s="9" t="s">
        <v>367</v>
      </c>
      <c r="E308" s="9"/>
      <c r="F308" s="53">
        <f>F309</f>
        <v>0</v>
      </c>
      <c r="G308" s="53">
        <f t="shared" si="28"/>
        <v>0</v>
      </c>
      <c r="H308" s="53">
        <f t="shared" si="28"/>
        <v>0</v>
      </c>
      <c r="I308" s="53">
        <f t="shared" si="28"/>
        <v>0</v>
      </c>
    </row>
    <row r="309" spans="1:9" s="40" customFormat="1" ht="56.25" hidden="1">
      <c r="A309" s="94" t="s">
        <v>369</v>
      </c>
      <c r="B309" s="38" t="s">
        <v>13</v>
      </c>
      <c r="C309" s="39" t="s">
        <v>3</v>
      </c>
      <c r="D309" s="39" t="s">
        <v>367</v>
      </c>
      <c r="E309" s="39" t="s">
        <v>368</v>
      </c>
      <c r="F309" s="52">
        <f>SUM(G309:I309)</f>
        <v>0</v>
      </c>
      <c r="G309" s="57"/>
      <c r="H309" s="57"/>
      <c r="I309" s="57"/>
    </row>
    <row r="310" spans="1:9" s="17" customFormat="1" ht="18.75" hidden="1">
      <c r="A310" s="28" t="s">
        <v>152</v>
      </c>
      <c r="B310" s="15" t="s">
        <v>13</v>
      </c>
      <c r="C310" s="16" t="s">
        <v>7</v>
      </c>
      <c r="D310" s="16"/>
      <c r="E310" s="16"/>
      <c r="F310" s="50">
        <f aca="true" t="shared" si="29" ref="F310:I312">F311</f>
        <v>0</v>
      </c>
      <c r="G310" s="50">
        <f t="shared" si="29"/>
        <v>0</v>
      </c>
      <c r="H310" s="50">
        <f t="shared" si="29"/>
        <v>0</v>
      </c>
      <c r="I310" s="50">
        <f t="shared" si="29"/>
        <v>0</v>
      </c>
    </row>
    <row r="311" spans="1:9" s="17" customFormat="1" ht="43.5" customHeight="1" hidden="1">
      <c r="A311" s="28" t="s">
        <v>153</v>
      </c>
      <c r="B311" s="15" t="s">
        <v>13</v>
      </c>
      <c r="C311" s="16" t="s">
        <v>7</v>
      </c>
      <c r="D311" s="16" t="s">
        <v>263</v>
      </c>
      <c r="E311" s="16"/>
      <c r="F311" s="50">
        <f t="shared" si="29"/>
        <v>0</v>
      </c>
      <c r="G311" s="50">
        <f t="shared" si="29"/>
        <v>0</v>
      </c>
      <c r="H311" s="50">
        <f t="shared" si="29"/>
        <v>0</v>
      </c>
      <c r="I311" s="50">
        <f t="shared" si="29"/>
        <v>0</v>
      </c>
    </row>
    <row r="312" spans="1:9" s="5" customFormat="1" ht="37.5" hidden="1">
      <c r="A312" s="26" t="s">
        <v>110</v>
      </c>
      <c r="B312" s="4" t="s">
        <v>13</v>
      </c>
      <c r="C312" s="9" t="s">
        <v>7</v>
      </c>
      <c r="D312" s="9" t="s">
        <v>264</v>
      </c>
      <c r="E312" s="9"/>
      <c r="F312" s="51">
        <f t="shared" si="29"/>
        <v>0</v>
      </c>
      <c r="G312" s="51">
        <f t="shared" si="29"/>
        <v>0</v>
      </c>
      <c r="H312" s="51">
        <f t="shared" si="29"/>
        <v>0</v>
      </c>
      <c r="I312" s="51">
        <f t="shared" si="29"/>
        <v>0</v>
      </c>
    </row>
    <row r="313" spans="1:9" s="40" customFormat="1" ht="18.75" hidden="1">
      <c r="A313" s="37" t="s">
        <v>126</v>
      </c>
      <c r="B313" s="38" t="s">
        <v>13</v>
      </c>
      <c r="C313" s="39" t="s">
        <v>7</v>
      </c>
      <c r="D313" s="39" t="s">
        <v>264</v>
      </c>
      <c r="E313" s="39" t="s">
        <v>26</v>
      </c>
      <c r="F313" s="52">
        <f>SUM(G313:I313)</f>
        <v>0</v>
      </c>
      <c r="G313" s="57"/>
      <c r="H313" s="57"/>
      <c r="I313" s="57"/>
    </row>
    <row r="314" spans="1:9" s="17" customFormat="1" ht="47.25" customHeight="1">
      <c r="A314" s="28" t="s">
        <v>154</v>
      </c>
      <c r="B314" s="15" t="s">
        <v>13</v>
      </c>
      <c r="C314" s="16" t="s">
        <v>9</v>
      </c>
      <c r="D314" s="16"/>
      <c r="E314" s="16"/>
      <c r="F314" s="50">
        <f>SUM(F315,F318,F323)</f>
        <v>9666</v>
      </c>
      <c r="G314" s="50">
        <f>SUM(G315,G318,G323)</f>
        <v>9466</v>
      </c>
      <c r="H314" s="50">
        <f>SUM(H315,H318,H323)</f>
        <v>200</v>
      </c>
      <c r="I314" s="50">
        <f>SUM(I315,I318,I323)</f>
        <v>0</v>
      </c>
    </row>
    <row r="315" spans="1:9" s="17" customFormat="1" ht="75">
      <c r="A315" s="28" t="s">
        <v>58</v>
      </c>
      <c r="B315" s="15" t="s">
        <v>13</v>
      </c>
      <c r="C315" s="16" t="s">
        <v>9</v>
      </c>
      <c r="D315" s="16" t="s">
        <v>175</v>
      </c>
      <c r="E315" s="16"/>
      <c r="F315" s="50">
        <f aca="true" t="shared" si="30" ref="F315:I316">F316</f>
        <v>885</v>
      </c>
      <c r="G315" s="50">
        <f t="shared" si="30"/>
        <v>885</v>
      </c>
      <c r="H315" s="50">
        <f t="shared" si="30"/>
        <v>0</v>
      </c>
      <c r="I315" s="50">
        <f t="shared" si="30"/>
        <v>0</v>
      </c>
    </row>
    <row r="316" spans="1:9" s="5" customFormat="1" ht="18.75">
      <c r="A316" s="26" t="s">
        <v>60</v>
      </c>
      <c r="B316" s="4" t="s">
        <v>13</v>
      </c>
      <c r="C316" s="9" t="s">
        <v>9</v>
      </c>
      <c r="D316" s="9" t="s">
        <v>177</v>
      </c>
      <c r="E316" s="9"/>
      <c r="F316" s="53">
        <f t="shared" si="30"/>
        <v>885</v>
      </c>
      <c r="G316" s="53">
        <f t="shared" si="30"/>
        <v>885</v>
      </c>
      <c r="H316" s="53">
        <f t="shared" si="30"/>
        <v>0</v>
      </c>
      <c r="I316" s="53">
        <f t="shared" si="30"/>
        <v>0</v>
      </c>
    </row>
    <row r="317" spans="1:9" s="40" customFormat="1" ht="37.5">
      <c r="A317" s="37" t="s">
        <v>127</v>
      </c>
      <c r="B317" s="38" t="s">
        <v>13</v>
      </c>
      <c r="C317" s="39" t="s">
        <v>9</v>
      </c>
      <c r="D317" s="39" t="s">
        <v>177</v>
      </c>
      <c r="E317" s="39" t="s">
        <v>20</v>
      </c>
      <c r="F317" s="52">
        <f>SUM(G317:I317)</f>
        <v>885</v>
      </c>
      <c r="G317" s="57">
        <v>885</v>
      </c>
      <c r="H317" s="57"/>
      <c r="I317" s="57"/>
    </row>
    <row r="318" spans="1:9" s="17" customFormat="1" ht="112.5">
      <c r="A318" s="28" t="s">
        <v>104</v>
      </c>
      <c r="B318" s="15" t="s">
        <v>13</v>
      </c>
      <c r="C318" s="16" t="s">
        <v>9</v>
      </c>
      <c r="D318" s="16" t="s">
        <v>245</v>
      </c>
      <c r="E318" s="16"/>
      <c r="F318" s="50">
        <f>SUM(F319,F321)</f>
        <v>2281</v>
      </c>
      <c r="G318" s="50">
        <f>SUM(G319,G321)</f>
        <v>2081</v>
      </c>
      <c r="H318" s="50">
        <f>SUM(H319,H321)</f>
        <v>200</v>
      </c>
      <c r="I318" s="50">
        <f>SUM(I319,I321)</f>
        <v>0</v>
      </c>
    </row>
    <row r="319" spans="1:9" s="5" customFormat="1" ht="37.5">
      <c r="A319" s="26" t="s">
        <v>80</v>
      </c>
      <c r="B319" s="4" t="s">
        <v>13</v>
      </c>
      <c r="C319" s="9" t="s">
        <v>9</v>
      </c>
      <c r="D319" s="9" t="s">
        <v>246</v>
      </c>
      <c r="E319" s="9"/>
      <c r="F319" s="53">
        <f>F320</f>
        <v>2081</v>
      </c>
      <c r="G319" s="53">
        <f>G320</f>
        <v>2081</v>
      </c>
      <c r="H319" s="53">
        <f>H320</f>
        <v>0</v>
      </c>
      <c r="I319" s="53">
        <f>I320</f>
        <v>0</v>
      </c>
    </row>
    <row r="320" spans="1:9" s="40" customFormat="1" ht="18.75">
      <c r="A320" s="37" t="s">
        <v>121</v>
      </c>
      <c r="B320" s="38" t="s">
        <v>13</v>
      </c>
      <c r="C320" s="39" t="s">
        <v>9</v>
      </c>
      <c r="D320" s="39" t="s">
        <v>246</v>
      </c>
      <c r="E320" s="39" t="s">
        <v>23</v>
      </c>
      <c r="F320" s="52">
        <f>SUM(G320:I320)</f>
        <v>2081</v>
      </c>
      <c r="G320" s="57">
        <v>2081</v>
      </c>
      <c r="H320" s="57"/>
      <c r="I320" s="57"/>
    </row>
    <row r="321" spans="1:9" s="40" customFormat="1" ht="37.5">
      <c r="A321" s="80" t="s">
        <v>339</v>
      </c>
      <c r="B321" s="38" t="s">
        <v>13</v>
      </c>
      <c r="C321" s="39" t="s">
        <v>9</v>
      </c>
      <c r="D321" s="84" t="s">
        <v>247</v>
      </c>
      <c r="E321" s="39"/>
      <c r="F321" s="53">
        <f>F322</f>
        <v>200</v>
      </c>
      <c r="G321" s="53">
        <f>G322</f>
        <v>0</v>
      </c>
      <c r="H321" s="53">
        <f>H322</f>
        <v>200</v>
      </c>
      <c r="I321" s="53">
        <f>I322</f>
        <v>0</v>
      </c>
    </row>
    <row r="322" spans="1:9" s="40" customFormat="1" ht="18.75">
      <c r="A322" s="37" t="s">
        <v>121</v>
      </c>
      <c r="B322" s="83" t="s">
        <v>13</v>
      </c>
      <c r="C322" s="84" t="s">
        <v>9</v>
      </c>
      <c r="D322" s="84" t="s">
        <v>247</v>
      </c>
      <c r="E322" s="84" t="s">
        <v>23</v>
      </c>
      <c r="F322" s="52">
        <f>SUM(G322:I322)</f>
        <v>200</v>
      </c>
      <c r="G322" s="59"/>
      <c r="H322" s="59">
        <v>200</v>
      </c>
      <c r="I322" s="58"/>
    </row>
    <row r="323" spans="1:9" s="17" customFormat="1" ht="21.75" customHeight="1">
      <c r="A323" s="28" t="s">
        <v>166</v>
      </c>
      <c r="B323" s="15" t="s">
        <v>13</v>
      </c>
      <c r="C323" s="16" t="s">
        <v>9</v>
      </c>
      <c r="D323" s="16" t="s">
        <v>229</v>
      </c>
      <c r="E323" s="16"/>
      <c r="F323" s="50">
        <f aca="true" t="shared" si="31" ref="F323:I324">F324</f>
        <v>6500</v>
      </c>
      <c r="G323" s="50">
        <f t="shared" si="31"/>
        <v>6500</v>
      </c>
      <c r="H323" s="50">
        <f t="shared" si="31"/>
        <v>0</v>
      </c>
      <c r="I323" s="50">
        <f t="shared" si="31"/>
        <v>0</v>
      </c>
    </row>
    <row r="324" spans="1:9" s="5" customFormat="1" ht="24.75" customHeight="1">
      <c r="A324" s="26" t="s">
        <v>167</v>
      </c>
      <c r="B324" s="4" t="s">
        <v>13</v>
      </c>
      <c r="C324" s="9" t="s">
        <v>9</v>
      </c>
      <c r="D324" s="9" t="s">
        <v>359</v>
      </c>
      <c r="E324" s="9"/>
      <c r="F324" s="53">
        <f t="shared" si="31"/>
        <v>6500</v>
      </c>
      <c r="G324" s="53">
        <f t="shared" si="31"/>
        <v>6500</v>
      </c>
      <c r="H324" s="53">
        <f t="shared" si="31"/>
        <v>0</v>
      </c>
      <c r="I324" s="53">
        <f t="shared" si="31"/>
        <v>0</v>
      </c>
    </row>
    <row r="325" spans="1:9" s="40" customFormat="1" ht="18.75">
      <c r="A325" s="37" t="s">
        <v>122</v>
      </c>
      <c r="B325" s="38" t="s">
        <v>13</v>
      </c>
      <c r="C325" s="39" t="s">
        <v>9</v>
      </c>
      <c r="D325" s="39" t="s">
        <v>359</v>
      </c>
      <c r="E325" s="39" t="s">
        <v>24</v>
      </c>
      <c r="F325" s="52">
        <f>SUM(G325:I325)</f>
        <v>6500</v>
      </c>
      <c r="G325" s="57">
        <f>25650-19150</f>
        <v>6500</v>
      </c>
      <c r="H325" s="57"/>
      <c r="I325" s="57"/>
    </row>
    <row r="326" spans="1:9" s="8" customFormat="1" ht="18.75">
      <c r="A326" s="27" t="s">
        <v>51</v>
      </c>
      <c r="B326" s="6"/>
      <c r="C326" s="7"/>
      <c r="D326" s="7"/>
      <c r="E326" s="7"/>
      <c r="F326" s="49">
        <f>SUM(F327,F347,F364,F370,F378,F382,F393)</f>
        <v>251644</v>
      </c>
      <c r="G326" s="49">
        <f>SUM(G327,G347,G364,G370,G378,G382,G393)</f>
        <v>207403</v>
      </c>
      <c r="H326" s="49">
        <f>SUM(H327,H347,H364,H370,H378,H382,H393)</f>
        <v>31872</v>
      </c>
      <c r="I326" s="49">
        <f>SUM(I327,I347,I364,I370,I378,I382,I393)</f>
        <v>12369</v>
      </c>
    </row>
    <row r="327" spans="1:9" s="17" customFormat="1" ht="18.75">
      <c r="A327" s="28" t="s">
        <v>52</v>
      </c>
      <c r="B327" s="15" t="s">
        <v>12</v>
      </c>
      <c r="C327" s="16" t="s">
        <v>3</v>
      </c>
      <c r="D327" s="16"/>
      <c r="E327" s="16"/>
      <c r="F327" s="54">
        <f>SUM(F328,F333,F344)</f>
        <v>86077.8</v>
      </c>
      <c r="G327" s="54">
        <f>SUM(G328,G333,G344)</f>
        <v>78965.8</v>
      </c>
      <c r="H327" s="54">
        <f>SUM(H328,H333,H344)</f>
        <v>3747</v>
      </c>
      <c r="I327" s="54">
        <f>SUM(I328,I333,I344)</f>
        <v>3365</v>
      </c>
    </row>
    <row r="328" spans="1:9" s="17" customFormat="1" ht="40.5" customHeight="1" hidden="1">
      <c r="A328" s="28" t="s">
        <v>72</v>
      </c>
      <c r="B328" s="15" t="s">
        <v>12</v>
      </c>
      <c r="C328" s="16" t="s">
        <v>3</v>
      </c>
      <c r="D328" s="16" t="s">
        <v>207</v>
      </c>
      <c r="E328" s="16"/>
      <c r="F328" s="50">
        <f>F329+F331</f>
        <v>0</v>
      </c>
      <c r="G328" s="50">
        <f>G329+G331</f>
        <v>0</v>
      </c>
      <c r="H328" s="50">
        <f>H329+H331</f>
        <v>0</v>
      </c>
      <c r="I328" s="50">
        <f>I329+I331</f>
        <v>0</v>
      </c>
    </row>
    <row r="329" spans="1:9" s="5" customFormat="1" ht="55.5" customHeight="1" hidden="1">
      <c r="A329" s="26" t="s">
        <v>147</v>
      </c>
      <c r="B329" s="4" t="s">
        <v>12</v>
      </c>
      <c r="C329" s="9" t="s">
        <v>3</v>
      </c>
      <c r="D329" s="9" t="s">
        <v>208</v>
      </c>
      <c r="E329" s="9"/>
      <c r="F329" s="53">
        <f>F330</f>
        <v>0</v>
      </c>
      <c r="G329" s="53">
        <f>G330</f>
        <v>0</v>
      </c>
      <c r="H329" s="53">
        <f>H330</f>
        <v>0</v>
      </c>
      <c r="I329" s="53">
        <f>I330</f>
        <v>0</v>
      </c>
    </row>
    <row r="330" spans="1:9" s="40" customFormat="1" ht="20.25" customHeight="1" hidden="1">
      <c r="A330" s="45" t="s">
        <v>122</v>
      </c>
      <c r="B330" s="38" t="s">
        <v>12</v>
      </c>
      <c r="C330" s="39" t="s">
        <v>3</v>
      </c>
      <c r="D330" s="39" t="s">
        <v>208</v>
      </c>
      <c r="E330" s="39" t="s">
        <v>24</v>
      </c>
      <c r="F330" s="52">
        <f>SUM(G330:I330)</f>
        <v>0</v>
      </c>
      <c r="G330" s="55"/>
      <c r="H330" s="55"/>
      <c r="I330" s="55"/>
    </row>
    <row r="331" spans="1:9" s="13" customFormat="1" ht="25.5" customHeight="1" hidden="1">
      <c r="A331" s="29" t="s">
        <v>73</v>
      </c>
      <c r="B331" s="11" t="s">
        <v>12</v>
      </c>
      <c r="C331" s="12" t="s">
        <v>3</v>
      </c>
      <c r="D331" s="12" t="s">
        <v>209</v>
      </c>
      <c r="E331" s="12"/>
      <c r="F331" s="51">
        <f>F332</f>
        <v>0</v>
      </c>
      <c r="G331" s="51">
        <f>G332</f>
        <v>0</v>
      </c>
      <c r="H331" s="51">
        <f>H332</f>
        <v>0</v>
      </c>
      <c r="I331" s="51">
        <f>I332</f>
        <v>0</v>
      </c>
    </row>
    <row r="332" spans="1:9" s="40" customFormat="1" ht="18.75" hidden="1">
      <c r="A332" s="45" t="s">
        <v>122</v>
      </c>
      <c r="B332" s="38" t="s">
        <v>12</v>
      </c>
      <c r="C332" s="39" t="s">
        <v>3</v>
      </c>
      <c r="D332" s="39" t="s">
        <v>209</v>
      </c>
      <c r="E332" s="39" t="s">
        <v>24</v>
      </c>
      <c r="F332" s="52">
        <f>SUM(G332:I332)</f>
        <v>0</v>
      </c>
      <c r="G332" s="57"/>
      <c r="H332" s="57"/>
      <c r="I332" s="57"/>
    </row>
    <row r="333" spans="1:9" s="17" customFormat="1" ht="37.5">
      <c r="A333" s="28" t="s">
        <v>111</v>
      </c>
      <c r="B333" s="15" t="s">
        <v>12</v>
      </c>
      <c r="C333" s="16" t="s">
        <v>3</v>
      </c>
      <c r="D333" s="16" t="s">
        <v>266</v>
      </c>
      <c r="E333" s="16"/>
      <c r="F333" s="50">
        <f>SUM(F334,F336,F338,F342)</f>
        <v>69435.6</v>
      </c>
      <c r="G333" s="50">
        <f>SUM(G334,G336,G338,G342)</f>
        <v>62323.6</v>
      </c>
      <c r="H333" s="50">
        <f>SUM(H334,H336,H338,H342)</f>
        <v>3747</v>
      </c>
      <c r="I333" s="50">
        <f>SUM(I334,I336,I338,I342)</f>
        <v>3365</v>
      </c>
    </row>
    <row r="334" spans="1:9" s="5" customFormat="1" ht="37.5">
      <c r="A334" s="26" t="s">
        <v>80</v>
      </c>
      <c r="B334" s="4" t="s">
        <v>12</v>
      </c>
      <c r="C334" s="9" t="s">
        <v>3</v>
      </c>
      <c r="D334" s="9" t="s">
        <v>267</v>
      </c>
      <c r="E334" s="9"/>
      <c r="F334" s="53">
        <f>F335</f>
        <v>62323.6</v>
      </c>
      <c r="G334" s="53">
        <f>G335</f>
        <v>62323.6</v>
      </c>
      <c r="H334" s="53">
        <f>H335</f>
        <v>0</v>
      </c>
      <c r="I334" s="53">
        <f>I335</f>
        <v>0</v>
      </c>
    </row>
    <row r="335" spans="1:9" s="40" customFormat="1" ht="18.75">
      <c r="A335" s="37" t="s">
        <v>121</v>
      </c>
      <c r="B335" s="38" t="s">
        <v>12</v>
      </c>
      <c r="C335" s="39" t="s">
        <v>3</v>
      </c>
      <c r="D335" s="39" t="s">
        <v>267</v>
      </c>
      <c r="E335" s="39" t="s">
        <v>23</v>
      </c>
      <c r="F335" s="52">
        <f>SUM(G335:I335)</f>
        <v>62323.6</v>
      </c>
      <c r="G335" s="57">
        <f>62196+127.6</f>
        <v>62323.6</v>
      </c>
      <c r="H335" s="57"/>
      <c r="I335" s="57"/>
    </row>
    <row r="336" spans="1:9" s="40" customFormat="1" ht="37.5">
      <c r="A336" s="80" t="s">
        <v>339</v>
      </c>
      <c r="B336" s="38" t="s">
        <v>12</v>
      </c>
      <c r="C336" s="39" t="s">
        <v>3</v>
      </c>
      <c r="D336" s="84" t="s">
        <v>268</v>
      </c>
      <c r="E336" s="39"/>
      <c r="F336" s="53">
        <f>F337</f>
        <v>3747</v>
      </c>
      <c r="G336" s="53">
        <f>G337</f>
        <v>0</v>
      </c>
      <c r="H336" s="53">
        <f>H337</f>
        <v>3747</v>
      </c>
      <c r="I336" s="53">
        <f>I337</f>
        <v>0</v>
      </c>
    </row>
    <row r="337" spans="1:9" s="40" customFormat="1" ht="18.75">
      <c r="A337" s="37" t="s">
        <v>121</v>
      </c>
      <c r="B337" s="83" t="s">
        <v>12</v>
      </c>
      <c r="C337" s="84" t="s">
        <v>3</v>
      </c>
      <c r="D337" s="84" t="s">
        <v>268</v>
      </c>
      <c r="E337" s="84" t="s">
        <v>23</v>
      </c>
      <c r="F337" s="52">
        <f>SUM(G337:I337)</f>
        <v>3747</v>
      </c>
      <c r="G337" s="58"/>
      <c r="H337" s="59">
        <f>3717+30</f>
        <v>3747</v>
      </c>
      <c r="I337" s="58"/>
    </row>
    <row r="338" spans="1:9" s="40" customFormat="1" ht="37.5">
      <c r="A338" s="29" t="s">
        <v>347</v>
      </c>
      <c r="B338" s="74" t="s">
        <v>12</v>
      </c>
      <c r="C338" s="75" t="s">
        <v>3</v>
      </c>
      <c r="D338" s="75" t="s">
        <v>321</v>
      </c>
      <c r="E338" s="89"/>
      <c r="F338" s="53">
        <f>F339</f>
        <v>3365</v>
      </c>
      <c r="G338" s="53">
        <f>G339</f>
        <v>0</v>
      </c>
      <c r="H338" s="53">
        <f>H339</f>
        <v>0</v>
      </c>
      <c r="I338" s="53">
        <f>I339</f>
        <v>3365</v>
      </c>
    </row>
    <row r="339" spans="1:9" s="40" customFormat="1" ht="18.75">
      <c r="A339" s="37" t="s">
        <v>343</v>
      </c>
      <c r="B339" s="71" t="s">
        <v>12</v>
      </c>
      <c r="C339" s="72" t="s">
        <v>3</v>
      </c>
      <c r="D339" s="72" t="s">
        <v>321</v>
      </c>
      <c r="E339" s="72" t="s">
        <v>23</v>
      </c>
      <c r="F339" s="52">
        <f>SUM(G339:I339)</f>
        <v>3365</v>
      </c>
      <c r="G339" s="57"/>
      <c r="H339" s="57"/>
      <c r="I339" s="57">
        <v>3365</v>
      </c>
    </row>
    <row r="340" s="40" customFormat="1" ht="42" customHeight="1" hidden="1"/>
    <row r="341" s="40" customFormat="1" ht="18.75" hidden="1"/>
    <row r="342" spans="1:9" s="40" customFormat="1" ht="37.5" hidden="1">
      <c r="A342" s="29" t="s">
        <v>348</v>
      </c>
      <c r="B342" s="74" t="s">
        <v>12</v>
      </c>
      <c r="C342" s="75" t="s">
        <v>3</v>
      </c>
      <c r="D342" s="75" t="s">
        <v>322</v>
      </c>
      <c r="E342" s="89"/>
      <c r="F342" s="53">
        <f>F343</f>
        <v>0</v>
      </c>
      <c r="G342" s="53">
        <f>G343</f>
        <v>0</v>
      </c>
      <c r="H342" s="53">
        <f>H343</f>
        <v>0</v>
      </c>
      <c r="I342" s="53">
        <f>I343</f>
        <v>0</v>
      </c>
    </row>
    <row r="343" spans="1:9" s="40" customFormat="1" ht="18.75" hidden="1">
      <c r="A343" s="37" t="s">
        <v>343</v>
      </c>
      <c r="B343" s="71" t="s">
        <v>12</v>
      </c>
      <c r="C343" s="72" t="s">
        <v>3</v>
      </c>
      <c r="D343" s="72" t="s">
        <v>322</v>
      </c>
      <c r="E343" s="72" t="s">
        <v>23</v>
      </c>
      <c r="F343" s="52">
        <f>SUM(G343:I343)</f>
        <v>0</v>
      </c>
      <c r="G343" s="57"/>
      <c r="H343" s="57"/>
      <c r="I343" s="57"/>
    </row>
    <row r="344" spans="1:9" s="17" customFormat="1" ht="25.5" customHeight="1">
      <c r="A344" s="28" t="s">
        <v>373</v>
      </c>
      <c r="B344" s="15" t="s">
        <v>12</v>
      </c>
      <c r="C344" s="16" t="s">
        <v>3</v>
      </c>
      <c r="D344" s="16" t="s">
        <v>371</v>
      </c>
      <c r="E344" s="16"/>
      <c r="F344" s="50">
        <f>F345</f>
        <v>16642.2</v>
      </c>
      <c r="G344" s="50">
        <f aca="true" t="shared" si="32" ref="G344:I345">G345</f>
        <v>16642.2</v>
      </c>
      <c r="H344" s="50">
        <f t="shared" si="32"/>
        <v>0</v>
      </c>
      <c r="I344" s="50">
        <f t="shared" si="32"/>
        <v>0</v>
      </c>
    </row>
    <row r="345" spans="1:9" s="5" customFormat="1" ht="37.5">
      <c r="A345" s="26" t="s">
        <v>80</v>
      </c>
      <c r="B345" s="4" t="s">
        <v>12</v>
      </c>
      <c r="C345" s="9" t="s">
        <v>3</v>
      </c>
      <c r="D345" s="9" t="s">
        <v>372</v>
      </c>
      <c r="E345" s="9"/>
      <c r="F345" s="53">
        <f>F346</f>
        <v>16642.2</v>
      </c>
      <c r="G345" s="53">
        <f t="shared" si="32"/>
        <v>16642.2</v>
      </c>
      <c r="H345" s="53">
        <f t="shared" si="32"/>
        <v>0</v>
      </c>
      <c r="I345" s="53">
        <f t="shared" si="32"/>
        <v>0</v>
      </c>
    </row>
    <row r="346" spans="1:9" s="40" customFormat="1" ht="18.75">
      <c r="A346" s="37" t="s">
        <v>121</v>
      </c>
      <c r="B346" s="38" t="s">
        <v>12</v>
      </c>
      <c r="C346" s="39" t="s">
        <v>3</v>
      </c>
      <c r="D346" s="39" t="s">
        <v>372</v>
      </c>
      <c r="E346" s="39" t="s">
        <v>23</v>
      </c>
      <c r="F346" s="52">
        <f>SUM(G346:I346)</f>
        <v>16642.2</v>
      </c>
      <c r="G346" s="57">
        <f>13114+3700-171.8</f>
        <v>16642.2</v>
      </c>
      <c r="H346" s="57"/>
      <c r="I346" s="57"/>
    </row>
    <row r="347" spans="1:9" s="17" customFormat="1" ht="18.75">
      <c r="A347" s="28" t="s">
        <v>53</v>
      </c>
      <c r="B347" s="15" t="s">
        <v>12</v>
      </c>
      <c r="C347" s="16" t="s">
        <v>4</v>
      </c>
      <c r="D347" s="16"/>
      <c r="E347" s="16"/>
      <c r="F347" s="50">
        <f>F348+F357</f>
        <v>53176.7</v>
      </c>
      <c r="G347" s="50">
        <f>G348+G357</f>
        <v>16567.7</v>
      </c>
      <c r="H347" s="50">
        <f>H348+H357</f>
        <v>27605</v>
      </c>
      <c r="I347" s="50">
        <f>I348+I357</f>
        <v>9004</v>
      </c>
    </row>
    <row r="348" spans="1:9" s="17" customFormat="1" ht="37.5">
      <c r="A348" s="28" t="s">
        <v>111</v>
      </c>
      <c r="B348" s="15" t="s">
        <v>12</v>
      </c>
      <c r="C348" s="16" t="s">
        <v>4</v>
      </c>
      <c r="D348" s="16" t="s">
        <v>266</v>
      </c>
      <c r="E348" s="16"/>
      <c r="F348" s="50">
        <f>F349+F351+F353+F355</f>
        <v>32782.7</v>
      </c>
      <c r="G348" s="50">
        <f>G349+G351+G353+G355</f>
        <v>12148.7</v>
      </c>
      <c r="H348" s="50">
        <f>H349+H351+H353+H355</f>
        <v>11630</v>
      </c>
      <c r="I348" s="50">
        <f>I349+I351+I353+I355</f>
        <v>9004</v>
      </c>
    </row>
    <row r="349" spans="1:9" s="5" customFormat="1" ht="37.5">
      <c r="A349" s="26" t="s">
        <v>80</v>
      </c>
      <c r="B349" s="4" t="s">
        <v>12</v>
      </c>
      <c r="C349" s="9" t="s">
        <v>4</v>
      </c>
      <c r="D349" s="9" t="s">
        <v>267</v>
      </c>
      <c r="E349" s="9"/>
      <c r="F349" s="51">
        <f>F350</f>
        <v>12148.7</v>
      </c>
      <c r="G349" s="51">
        <f>G350</f>
        <v>12148.7</v>
      </c>
      <c r="H349" s="51">
        <f>H350</f>
        <v>0</v>
      </c>
      <c r="I349" s="51">
        <f>I350</f>
        <v>0</v>
      </c>
    </row>
    <row r="350" spans="1:9" s="40" customFormat="1" ht="18.75">
      <c r="A350" s="37" t="s">
        <v>121</v>
      </c>
      <c r="B350" s="38" t="s">
        <v>12</v>
      </c>
      <c r="C350" s="39" t="s">
        <v>4</v>
      </c>
      <c r="D350" s="39" t="s">
        <v>267</v>
      </c>
      <c r="E350" s="39" t="s">
        <v>23</v>
      </c>
      <c r="F350" s="52">
        <f>SUM(G350:I350)</f>
        <v>12148.7</v>
      </c>
      <c r="G350" s="57">
        <f>12000+148.7</f>
        <v>12148.7</v>
      </c>
      <c r="H350" s="57"/>
      <c r="I350" s="57"/>
    </row>
    <row r="351" spans="1:9" s="40" customFormat="1" ht="37.5">
      <c r="A351" s="80" t="s">
        <v>339</v>
      </c>
      <c r="B351" s="38" t="s">
        <v>12</v>
      </c>
      <c r="C351" s="39" t="s">
        <v>4</v>
      </c>
      <c r="D351" s="84" t="s">
        <v>268</v>
      </c>
      <c r="E351" s="39"/>
      <c r="F351" s="51">
        <f>F352</f>
        <v>11630</v>
      </c>
      <c r="G351" s="51">
        <f>G352</f>
        <v>0</v>
      </c>
      <c r="H351" s="51">
        <f>H352</f>
        <v>11630</v>
      </c>
      <c r="I351" s="51">
        <f>I352</f>
        <v>0</v>
      </c>
    </row>
    <row r="352" spans="1:9" s="40" customFormat="1" ht="18.75">
      <c r="A352" s="37" t="s">
        <v>121</v>
      </c>
      <c r="B352" s="42" t="s">
        <v>12</v>
      </c>
      <c r="C352" s="43" t="s">
        <v>4</v>
      </c>
      <c r="D352" s="43" t="s">
        <v>268</v>
      </c>
      <c r="E352" s="43" t="s">
        <v>23</v>
      </c>
      <c r="F352" s="52">
        <f>SUM(G352:I352)</f>
        <v>11630</v>
      </c>
      <c r="G352" s="57"/>
      <c r="H352" s="57">
        <f>11660-30</f>
        <v>11630</v>
      </c>
      <c r="I352" s="57"/>
    </row>
    <row r="353" spans="1:9" s="40" customFormat="1" ht="56.25">
      <c r="A353" s="26" t="s">
        <v>327</v>
      </c>
      <c r="B353" s="74" t="s">
        <v>12</v>
      </c>
      <c r="C353" s="75" t="s">
        <v>4</v>
      </c>
      <c r="D353" s="75" t="s">
        <v>370</v>
      </c>
      <c r="E353" s="89"/>
      <c r="F353" s="53">
        <f>F354</f>
        <v>9004</v>
      </c>
      <c r="G353" s="53">
        <f>G354</f>
        <v>0</v>
      </c>
      <c r="H353" s="53">
        <f>H354</f>
        <v>0</v>
      </c>
      <c r="I353" s="53">
        <f>I354</f>
        <v>9004</v>
      </c>
    </row>
    <row r="354" spans="1:9" s="40" customFormat="1" ht="18.75">
      <c r="A354" s="37" t="s">
        <v>343</v>
      </c>
      <c r="B354" s="71" t="s">
        <v>12</v>
      </c>
      <c r="C354" s="72" t="s">
        <v>4</v>
      </c>
      <c r="D354" s="72" t="s">
        <v>370</v>
      </c>
      <c r="E354" s="72" t="s">
        <v>23</v>
      </c>
      <c r="F354" s="52">
        <f>SUM(G354:I354)</f>
        <v>9004</v>
      </c>
      <c r="G354" s="57"/>
      <c r="H354" s="57"/>
      <c r="I354" s="57">
        <v>9004</v>
      </c>
    </row>
    <row r="355" spans="1:9" s="40" customFormat="1" ht="112.5">
      <c r="A355" s="93" t="s">
        <v>400</v>
      </c>
      <c r="B355" s="42" t="s">
        <v>12</v>
      </c>
      <c r="C355" s="43" t="s">
        <v>4</v>
      </c>
      <c r="D355" s="43" t="s">
        <v>390</v>
      </c>
      <c r="E355" s="43"/>
      <c r="F355" s="56">
        <f>F356</f>
        <v>0</v>
      </c>
      <c r="G355" s="56">
        <f>G356</f>
        <v>0</v>
      </c>
      <c r="H355" s="56">
        <f>H356</f>
        <v>0</v>
      </c>
      <c r="I355" s="56">
        <f>I356</f>
        <v>0</v>
      </c>
    </row>
    <row r="356" spans="1:9" s="40" customFormat="1" ht="18.75">
      <c r="A356" s="37" t="s">
        <v>121</v>
      </c>
      <c r="B356" s="42" t="s">
        <v>391</v>
      </c>
      <c r="C356" s="43" t="s">
        <v>4</v>
      </c>
      <c r="D356" s="43" t="s">
        <v>390</v>
      </c>
      <c r="E356" s="43" t="s">
        <v>23</v>
      </c>
      <c r="F356" s="52">
        <f>SUM(G356:I356)</f>
        <v>0</v>
      </c>
      <c r="G356" s="57"/>
      <c r="H356" s="57"/>
      <c r="I356" s="57"/>
    </row>
    <row r="357" spans="1:9" s="17" customFormat="1" ht="25.5" customHeight="1">
      <c r="A357" s="28" t="s">
        <v>112</v>
      </c>
      <c r="B357" s="15" t="s">
        <v>12</v>
      </c>
      <c r="C357" s="16" t="s">
        <v>4</v>
      </c>
      <c r="D357" s="16" t="s">
        <v>269</v>
      </c>
      <c r="E357" s="16"/>
      <c r="F357" s="50">
        <f>SUM(F358,F360,F362)</f>
        <v>20394</v>
      </c>
      <c r="G357" s="50">
        <f>SUM(G358,G360,G362)</f>
        <v>4419</v>
      </c>
      <c r="H357" s="50">
        <f>SUM(H358,H360,H362)</f>
        <v>15975</v>
      </c>
      <c r="I357" s="50">
        <f>SUM(I358,I360,I362)</f>
        <v>0</v>
      </c>
    </row>
    <row r="358" spans="1:9" s="5" customFormat="1" ht="37.5">
      <c r="A358" s="26" t="s">
        <v>80</v>
      </c>
      <c r="B358" s="4" t="s">
        <v>12</v>
      </c>
      <c r="C358" s="9" t="s">
        <v>4</v>
      </c>
      <c r="D358" s="9" t="s">
        <v>270</v>
      </c>
      <c r="E358" s="9"/>
      <c r="F358" s="53">
        <f>F359</f>
        <v>4419</v>
      </c>
      <c r="G358" s="53">
        <f>G359</f>
        <v>4419</v>
      </c>
      <c r="H358" s="53">
        <f>H359</f>
        <v>0</v>
      </c>
      <c r="I358" s="53">
        <f>I359</f>
        <v>0</v>
      </c>
    </row>
    <row r="359" spans="1:9" s="40" customFormat="1" ht="18.75">
      <c r="A359" s="37" t="s">
        <v>121</v>
      </c>
      <c r="B359" s="38" t="s">
        <v>12</v>
      </c>
      <c r="C359" s="39" t="s">
        <v>4</v>
      </c>
      <c r="D359" s="39" t="s">
        <v>270</v>
      </c>
      <c r="E359" s="39" t="s">
        <v>23</v>
      </c>
      <c r="F359" s="52">
        <f>SUM(G359:I359)</f>
        <v>4419</v>
      </c>
      <c r="G359" s="57">
        <f>3169+1250</f>
        <v>4419</v>
      </c>
      <c r="H359" s="57"/>
      <c r="I359" s="57"/>
    </row>
    <row r="360" spans="1:9" s="40" customFormat="1" ht="37.5">
      <c r="A360" s="80" t="s">
        <v>339</v>
      </c>
      <c r="B360" s="38" t="s">
        <v>12</v>
      </c>
      <c r="C360" s="39" t="s">
        <v>4</v>
      </c>
      <c r="D360" s="84" t="s">
        <v>271</v>
      </c>
      <c r="E360" s="39"/>
      <c r="F360" s="53">
        <f>F361</f>
        <v>15975</v>
      </c>
      <c r="G360" s="53">
        <f>G361</f>
        <v>0</v>
      </c>
      <c r="H360" s="53">
        <f>H361</f>
        <v>15975</v>
      </c>
      <c r="I360" s="53">
        <f>I361</f>
        <v>0</v>
      </c>
    </row>
    <row r="361" spans="1:9" s="40" customFormat="1" ht="18.75">
      <c r="A361" s="37" t="s">
        <v>121</v>
      </c>
      <c r="B361" s="42" t="s">
        <v>12</v>
      </c>
      <c r="C361" s="43" t="s">
        <v>4</v>
      </c>
      <c r="D361" s="43" t="s">
        <v>271</v>
      </c>
      <c r="E361" s="43" t="s">
        <v>23</v>
      </c>
      <c r="F361" s="56">
        <f>SUM(G361:I361)</f>
        <v>15975</v>
      </c>
      <c r="G361" s="57"/>
      <c r="H361" s="57">
        <v>15975</v>
      </c>
      <c r="I361" s="57"/>
    </row>
    <row r="362" spans="1:9" s="40" customFormat="1" ht="112.5">
      <c r="A362" s="93" t="s">
        <v>389</v>
      </c>
      <c r="B362" s="42" t="s">
        <v>12</v>
      </c>
      <c r="C362" s="43" t="s">
        <v>4</v>
      </c>
      <c r="D362" s="43" t="s">
        <v>392</v>
      </c>
      <c r="E362" s="43"/>
      <c r="F362" s="56">
        <f>F363</f>
        <v>0</v>
      </c>
      <c r="G362" s="56">
        <f>G363</f>
        <v>0</v>
      </c>
      <c r="H362" s="56">
        <f>H363</f>
        <v>0</v>
      </c>
      <c r="I362" s="56">
        <f>I363</f>
        <v>0</v>
      </c>
    </row>
    <row r="363" spans="1:9" s="40" customFormat="1" ht="18.75">
      <c r="A363" s="37" t="s">
        <v>121</v>
      </c>
      <c r="B363" s="42" t="s">
        <v>12</v>
      </c>
      <c r="C363" s="43" t="s">
        <v>4</v>
      </c>
      <c r="D363" s="43" t="s">
        <v>392</v>
      </c>
      <c r="E363" s="43" t="s">
        <v>23</v>
      </c>
      <c r="F363" s="52">
        <f>SUM(G363:I363)</f>
        <v>0</v>
      </c>
      <c r="G363" s="58"/>
      <c r="H363" s="58"/>
      <c r="I363" s="58"/>
    </row>
    <row r="364" spans="1:9" s="17" customFormat="1" ht="37.5">
      <c r="A364" s="28" t="s">
        <v>374</v>
      </c>
      <c r="B364" s="15" t="s">
        <v>12</v>
      </c>
      <c r="C364" s="16" t="s">
        <v>5</v>
      </c>
      <c r="D364" s="16"/>
      <c r="E364" s="16"/>
      <c r="F364" s="50">
        <f>F365</f>
        <v>2102.2</v>
      </c>
      <c r="G364" s="50">
        <f>G365</f>
        <v>2102.2</v>
      </c>
      <c r="H364" s="50">
        <f>H365</f>
        <v>0</v>
      </c>
      <c r="I364" s="50">
        <f>I365</f>
        <v>0</v>
      </c>
    </row>
    <row r="365" spans="1:9" s="17" customFormat="1" ht="38.25" customHeight="1">
      <c r="A365" s="28" t="s">
        <v>111</v>
      </c>
      <c r="B365" s="15" t="s">
        <v>12</v>
      </c>
      <c r="C365" s="16" t="s">
        <v>5</v>
      </c>
      <c r="D365" s="16" t="s">
        <v>266</v>
      </c>
      <c r="E365" s="16"/>
      <c r="F365" s="50">
        <f>F366+F368</f>
        <v>2102.2</v>
      </c>
      <c r="G365" s="50">
        <f>G366+G368</f>
        <v>2102.2</v>
      </c>
      <c r="H365" s="50">
        <f>H366+H368</f>
        <v>0</v>
      </c>
      <c r="I365" s="50">
        <f>I366+I368</f>
        <v>0</v>
      </c>
    </row>
    <row r="366" spans="1:9" s="5" customFormat="1" ht="37.5">
      <c r="A366" s="26" t="s">
        <v>80</v>
      </c>
      <c r="B366" s="4" t="s">
        <v>12</v>
      </c>
      <c r="C366" s="9" t="s">
        <v>5</v>
      </c>
      <c r="D366" s="9" t="s">
        <v>267</v>
      </c>
      <c r="E366" s="9"/>
      <c r="F366" s="53">
        <f>F367</f>
        <v>2102.2</v>
      </c>
      <c r="G366" s="53">
        <f>G367</f>
        <v>2102.2</v>
      </c>
      <c r="H366" s="53">
        <f>H367</f>
        <v>0</v>
      </c>
      <c r="I366" s="53">
        <f>I367</f>
        <v>0</v>
      </c>
    </row>
    <row r="367" spans="1:9" s="5" customFormat="1" ht="18.75">
      <c r="A367" s="37" t="s">
        <v>121</v>
      </c>
      <c r="B367" s="4" t="s">
        <v>12</v>
      </c>
      <c r="C367" s="9" t="s">
        <v>5</v>
      </c>
      <c r="D367" s="9" t="s">
        <v>267</v>
      </c>
      <c r="E367" s="9" t="s">
        <v>23</v>
      </c>
      <c r="F367" s="52">
        <f>SUM(G367:I367)</f>
        <v>2102.2</v>
      </c>
      <c r="G367" s="96">
        <f>2109-6.8</f>
        <v>2102.2</v>
      </c>
      <c r="H367" s="96"/>
      <c r="I367" s="96"/>
    </row>
    <row r="368" spans="1:9" s="40" customFormat="1" ht="37.5" hidden="1">
      <c r="A368" s="80" t="s">
        <v>339</v>
      </c>
      <c r="B368" s="38" t="s">
        <v>12</v>
      </c>
      <c r="C368" s="39" t="s">
        <v>5</v>
      </c>
      <c r="D368" s="84" t="s">
        <v>268</v>
      </c>
      <c r="E368" s="39"/>
      <c r="F368" s="53">
        <f>F369</f>
        <v>0</v>
      </c>
      <c r="G368" s="53">
        <f>G369</f>
        <v>0</v>
      </c>
      <c r="H368" s="53">
        <f>H369</f>
        <v>0</v>
      </c>
      <c r="I368" s="53">
        <f>I369</f>
        <v>0</v>
      </c>
    </row>
    <row r="369" spans="1:9" s="40" customFormat="1" ht="18.75" hidden="1">
      <c r="A369" s="37" t="s">
        <v>121</v>
      </c>
      <c r="B369" s="42" t="s">
        <v>12</v>
      </c>
      <c r="C369" s="43" t="s">
        <v>5</v>
      </c>
      <c r="D369" s="43" t="s">
        <v>268</v>
      </c>
      <c r="E369" s="43" t="s">
        <v>23</v>
      </c>
      <c r="F369" s="52">
        <f>SUM(G369:I369)</f>
        <v>0</v>
      </c>
      <c r="G369" s="58"/>
      <c r="H369" s="58"/>
      <c r="I369" s="58"/>
    </row>
    <row r="370" spans="1:9" s="17" customFormat="1" ht="18.75">
      <c r="A370" s="28" t="s">
        <v>169</v>
      </c>
      <c r="B370" s="15" t="s">
        <v>12</v>
      </c>
      <c r="C370" s="16" t="s">
        <v>7</v>
      </c>
      <c r="D370" s="16"/>
      <c r="E370" s="16"/>
      <c r="F370" s="50">
        <f>SUM(F374,F371)</f>
        <v>50621.3</v>
      </c>
      <c r="G370" s="50">
        <f>SUM(G374,G371)</f>
        <v>50621.3</v>
      </c>
      <c r="H370" s="50">
        <f>SUM(H374,H371)</f>
        <v>0</v>
      </c>
      <c r="I370" s="50">
        <f>SUM(I374,I371)</f>
        <v>0</v>
      </c>
    </row>
    <row r="371" spans="1:9" s="17" customFormat="1" ht="37.5">
      <c r="A371" s="28" t="s">
        <v>111</v>
      </c>
      <c r="B371" s="15" t="s">
        <v>12</v>
      </c>
      <c r="C371" s="16" t="s">
        <v>7</v>
      </c>
      <c r="D371" s="16" t="s">
        <v>266</v>
      </c>
      <c r="E371" s="16"/>
      <c r="F371" s="50">
        <f>F372</f>
        <v>45147.3</v>
      </c>
      <c r="G371" s="50">
        <f aca="true" t="shared" si="33" ref="G371:I372">G372</f>
        <v>45147.3</v>
      </c>
      <c r="H371" s="50">
        <f t="shared" si="33"/>
        <v>0</v>
      </c>
      <c r="I371" s="50">
        <f t="shared" si="33"/>
        <v>0</v>
      </c>
    </row>
    <row r="372" spans="1:9" s="17" customFormat="1" ht="37.5">
      <c r="A372" s="26" t="s">
        <v>80</v>
      </c>
      <c r="B372" s="4" t="s">
        <v>12</v>
      </c>
      <c r="C372" s="9" t="s">
        <v>7</v>
      </c>
      <c r="D372" s="9" t="s">
        <v>267</v>
      </c>
      <c r="E372" s="9"/>
      <c r="F372" s="51">
        <f>F373</f>
        <v>45147.3</v>
      </c>
      <c r="G372" s="51">
        <f t="shared" si="33"/>
        <v>45147.3</v>
      </c>
      <c r="H372" s="51">
        <f t="shared" si="33"/>
        <v>0</v>
      </c>
      <c r="I372" s="51">
        <f t="shared" si="33"/>
        <v>0</v>
      </c>
    </row>
    <row r="373" spans="1:9" s="95" customFormat="1" ht="19.5">
      <c r="A373" s="37" t="s">
        <v>121</v>
      </c>
      <c r="B373" s="38" t="s">
        <v>12</v>
      </c>
      <c r="C373" s="39" t="s">
        <v>7</v>
      </c>
      <c r="D373" s="39" t="s">
        <v>267</v>
      </c>
      <c r="E373" s="39" t="s">
        <v>23</v>
      </c>
      <c r="F373" s="52">
        <f>SUM(G373:I373)</f>
        <v>45147.3</v>
      </c>
      <c r="G373" s="55">
        <f>45245-97.7</f>
        <v>45147.3</v>
      </c>
      <c r="H373" s="55"/>
      <c r="I373" s="55"/>
    </row>
    <row r="374" spans="1:9" s="17" customFormat="1" ht="21.75" customHeight="1">
      <c r="A374" s="28" t="s">
        <v>135</v>
      </c>
      <c r="B374" s="15" t="s">
        <v>12</v>
      </c>
      <c r="C374" s="16" t="s">
        <v>7</v>
      </c>
      <c r="D374" s="16" t="s">
        <v>239</v>
      </c>
      <c r="E374" s="16"/>
      <c r="F374" s="50">
        <f aca="true" t="shared" si="34" ref="F374:I376">F375</f>
        <v>5474</v>
      </c>
      <c r="G374" s="50">
        <f t="shared" si="34"/>
        <v>5474</v>
      </c>
      <c r="H374" s="50">
        <f t="shared" si="34"/>
        <v>0</v>
      </c>
      <c r="I374" s="50">
        <f t="shared" si="34"/>
        <v>0</v>
      </c>
    </row>
    <row r="375" spans="1:9" s="5" customFormat="1" ht="75">
      <c r="A375" s="26" t="s">
        <v>136</v>
      </c>
      <c r="B375" s="4" t="s">
        <v>12</v>
      </c>
      <c r="C375" s="9" t="s">
        <v>7</v>
      </c>
      <c r="D375" s="9" t="s">
        <v>272</v>
      </c>
      <c r="E375" s="9"/>
      <c r="F375" s="53">
        <f t="shared" si="34"/>
        <v>5474</v>
      </c>
      <c r="G375" s="53">
        <f t="shared" si="34"/>
        <v>5474</v>
      </c>
      <c r="H375" s="53">
        <f t="shared" si="34"/>
        <v>0</v>
      </c>
      <c r="I375" s="53">
        <f t="shared" si="34"/>
        <v>0</v>
      </c>
    </row>
    <row r="376" spans="1:9" s="5" customFormat="1" ht="75">
      <c r="A376" s="26" t="s">
        <v>136</v>
      </c>
      <c r="B376" s="4" t="s">
        <v>12</v>
      </c>
      <c r="C376" s="9" t="s">
        <v>7</v>
      </c>
      <c r="D376" s="88" t="s">
        <v>323</v>
      </c>
      <c r="E376" s="9"/>
      <c r="F376" s="53">
        <f t="shared" si="34"/>
        <v>5474</v>
      </c>
      <c r="G376" s="53">
        <f t="shared" si="34"/>
        <v>5474</v>
      </c>
      <c r="H376" s="53">
        <f t="shared" si="34"/>
        <v>0</v>
      </c>
      <c r="I376" s="53">
        <f t="shared" si="34"/>
        <v>0</v>
      </c>
    </row>
    <row r="377" spans="1:9" s="40" customFormat="1" ht="18.75">
      <c r="A377" s="37" t="s">
        <v>121</v>
      </c>
      <c r="B377" s="38" t="s">
        <v>12</v>
      </c>
      <c r="C377" s="39" t="s">
        <v>7</v>
      </c>
      <c r="D377" s="73" t="s">
        <v>323</v>
      </c>
      <c r="E377" s="39" t="s">
        <v>23</v>
      </c>
      <c r="F377" s="52">
        <f>SUM(G377:I377)</f>
        <v>5474</v>
      </c>
      <c r="G377" s="57">
        <v>5474</v>
      </c>
      <c r="H377" s="57"/>
      <c r="I377" s="57"/>
    </row>
    <row r="378" spans="1:9" s="17" customFormat="1" ht="42" customHeight="1" hidden="1">
      <c r="A378" s="28" t="s">
        <v>170</v>
      </c>
      <c r="B378" s="15" t="s">
        <v>12</v>
      </c>
      <c r="C378" s="16" t="s">
        <v>9</v>
      </c>
      <c r="D378" s="16"/>
      <c r="E378" s="16"/>
      <c r="F378" s="50">
        <f>SUM(F379)</f>
        <v>0</v>
      </c>
      <c r="G378" s="50">
        <f>SUM(G379)</f>
        <v>0</v>
      </c>
      <c r="H378" s="50">
        <f>SUM(H379)</f>
        <v>0</v>
      </c>
      <c r="I378" s="50">
        <f>SUM(I379)</f>
        <v>0</v>
      </c>
    </row>
    <row r="379" spans="1:9" s="17" customFormat="1" ht="21.75" customHeight="1" hidden="1">
      <c r="A379" s="28" t="s">
        <v>171</v>
      </c>
      <c r="B379" s="15" t="s">
        <v>12</v>
      </c>
      <c r="C379" s="16" t="s">
        <v>9</v>
      </c>
      <c r="D379" s="16" t="s">
        <v>273</v>
      </c>
      <c r="E379" s="16"/>
      <c r="F379" s="50">
        <f aca="true" t="shared" si="35" ref="F379:I380">F380</f>
        <v>0</v>
      </c>
      <c r="G379" s="50">
        <f t="shared" si="35"/>
        <v>0</v>
      </c>
      <c r="H379" s="50">
        <f t="shared" si="35"/>
        <v>0</v>
      </c>
      <c r="I379" s="50">
        <f t="shared" si="35"/>
        <v>0</v>
      </c>
    </row>
    <row r="380" spans="1:9" s="5" customFormat="1" ht="37.5" hidden="1">
      <c r="A380" s="26" t="s">
        <v>80</v>
      </c>
      <c r="B380" s="4" t="s">
        <v>12</v>
      </c>
      <c r="C380" s="9" t="s">
        <v>9</v>
      </c>
      <c r="D380" s="9" t="s">
        <v>274</v>
      </c>
      <c r="E380" s="9"/>
      <c r="F380" s="53">
        <f t="shared" si="35"/>
        <v>0</v>
      </c>
      <c r="G380" s="53">
        <f t="shared" si="35"/>
        <v>0</v>
      </c>
      <c r="H380" s="53">
        <f t="shared" si="35"/>
        <v>0</v>
      </c>
      <c r="I380" s="53">
        <f t="shared" si="35"/>
        <v>0</v>
      </c>
    </row>
    <row r="381" spans="1:9" s="40" customFormat="1" ht="18.75" hidden="1">
      <c r="A381" s="37" t="s">
        <v>121</v>
      </c>
      <c r="B381" s="38" t="s">
        <v>12</v>
      </c>
      <c r="C381" s="39" t="s">
        <v>9</v>
      </c>
      <c r="D381" s="39" t="s">
        <v>274</v>
      </c>
      <c r="E381" s="39" t="s">
        <v>23</v>
      </c>
      <c r="F381" s="52">
        <f>SUM(G381:I381)</f>
        <v>0</v>
      </c>
      <c r="G381" s="57"/>
      <c r="H381" s="57"/>
      <c r="I381" s="57"/>
    </row>
    <row r="382" spans="1:9" s="17" customFormat="1" ht="18.75">
      <c r="A382" s="28" t="s">
        <v>54</v>
      </c>
      <c r="B382" s="15" t="s">
        <v>12</v>
      </c>
      <c r="C382" s="16" t="s">
        <v>13</v>
      </c>
      <c r="D382" s="16"/>
      <c r="E382" s="16"/>
      <c r="F382" s="50">
        <f>SUM(F383,F388)</f>
        <v>5357</v>
      </c>
      <c r="G382" s="50">
        <f>SUM(G383,G388)</f>
        <v>5007</v>
      </c>
      <c r="H382" s="50">
        <f>SUM(H383,H388)</f>
        <v>350</v>
      </c>
      <c r="I382" s="50">
        <f>SUM(I383,I388)</f>
        <v>0</v>
      </c>
    </row>
    <row r="383" spans="1:9" s="17" customFormat="1" ht="20.25" customHeight="1">
      <c r="A383" s="28" t="s">
        <v>113</v>
      </c>
      <c r="B383" s="15" t="s">
        <v>12</v>
      </c>
      <c r="C383" s="16" t="s">
        <v>13</v>
      </c>
      <c r="D383" s="16" t="s">
        <v>275</v>
      </c>
      <c r="E383" s="16"/>
      <c r="F383" s="50">
        <f>SUM(F384,F386)</f>
        <v>2509</v>
      </c>
      <c r="G383" s="50">
        <f>SUM(G384,G386)</f>
        <v>2259</v>
      </c>
      <c r="H383" s="50">
        <f>SUM(H384,H386)</f>
        <v>250</v>
      </c>
      <c r="I383" s="50">
        <f>SUM(I384,I386)</f>
        <v>0</v>
      </c>
    </row>
    <row r="384" spans="1:9" s="5" customFormat="1" ht="37.5">
      <c r="A384" s="26" t="s">
        <v>80</v>
      </c>
      <c r="B384" s="4" t="s">
        <v>12</v>
      </c>
      <c r="C384" s="9" t="s">
        <v>13</v>
      </c>
      <c r="D384" s="9" t="s">
        <v>276</v>
      </c>
      <c r="E384" s="9"/>
      <c r="F384" s="51">
        <f>F385</f>
        <v>2259</v>
      </c>
      <c r="G384" s="51">
        <f>G385</f>
        <v>2259</v>
      </c>
      <c r="H384" s="51">
        <f>H385</f>
        <v>0</v>
      </c>
      <c r="I384" s="51">
        <f>I385</f>
        <v>0</v>
      </c>
    </row>
    <row r="385" spans="1:9" s="40" customFormat="1" ht="18.75">
      <c r="A385" s="37" t="s">
        <v>121</v>
      </c>
      <c r="B385" s="38" t="s">
        <v>12</v>
      </c>
      <c r="C385" s="39" t="s">
        <v>13</v>
      </c>
      <c r="D385" s="39" t="s">
        <v>276</v>
      </c>
      <c r="E385" s="39" t="s">
        <v>23</v>
      </c>
      <c r="F385" s="52">
        <f>SUM(G385:I385)</f>
        <v>2259</v>
      </c>
      <c r="G385" s="55">
        <f>2663-204-200</f>
        <v>2259</v>
      </c>
      <c r="H385" s="56"/>
      <c r="I385" s="56"/>
    </row>
    <row r="386" spans="1:9" s="40" customFormat="1" ht="37.5">
      <c r="A386" s="80" t="s">
        <v>339</v>
      </c>
      <c r="B386" s="38" t="s">
        <v>12</v>
      </c>
      <c r="C386" s="39" t="s">
        <v>13</v>
      </c>
      <c r="D386" s="84" t="s">
        <v>277</v>
      </c>
      <c r="E386" s="39"/>
      <c r="F386" s="53">
        <f>F387</f>
        <v>250</v>
      </c>
      <c r="G386" s="53">
        <f>G387</f>
        <v>0</v>
      </c>
      <c r="H386" s="53">
        <f>H387</f>
        <v>250</v>
      </c>
      <c r="I386" s="53">
        <f>I387</f>
        <v>0</v>
      </c>
    </row>
    <row r="387" spans="1:9" s="40" customFormat="1" ht="18.75">
      <c r="A387" s="37" t="s">
        <v>121</v>
      </c>
      <c r="B387" s="42" t="s">
        <v>12</v>
      </c>
      <c r="C387" s="43" t="s">
        <v>13</v>
      </c>
      <c r="D387" s="43" t="s">
        <v>277</v>
      </c>
      <c r="E387" s="43" t="s">
        <v>23</v>
      </c>
      <c r="F387" s="52">
        <f>SUM(G387:I387)</f>
        <v>250</v>
      </c>
      <c r="G387" s="58"/>
      <c r="H387" s="59">
        <v>250</v>
      </c>
      <c r="I387" s="58"/>
    </row>
    <row r="388" spans="1:9" s="17" customFormat="1" ht="37.5">
      <c r="A388" s="28" t="s">
        <v>114</v>
      </c>
      <c r="B388" s="15" t="s">
        <v>12</v>
      </c>
      <c r="C388" s="16" t="s">
        <v>13</v>
      </c>
      <c r="D388" s="16" t="s">
        <v>278</v>
      </c>
      <c r="E388" s="16"/>
      <c r="F388" s="50">
        <f>F389+F391</f>
        <v>2848</v>
      </c>
      <c r="G388" s="50">
        <f>G389+G391</f>
        <v>2748</v>
      </c>
      <c r="H388" s="50">
        <f>H389+H391</f>
        <v>100</v>
      </c>
      <c r="I388" s="50">
        <f>I389+I391</f>
        <v>0</v>
      </c>
    </row>
    <row r="389" spans="1:9" s="5" customFormat="1" ht="37.5">
      <c r="A389" s="26" t="s">
        <v>115</v>
      </c>
      <c r="B389" s="4" t="s">
        <v>12</v>
      </c>
      <c r="C389" s="9" t="s">
        <v>13</v>
      </c>
      <c r="D389" s="9" t="s">
        <v>279</v>
      </c>
      <c r="E389" s="9"/>
      <c r="F389" s="51">
        <f>F390</f>
        <v>2748</v>
      </c>
      <c r="G389" s="51">
        <f>G390</f>
        <v>2748</v>
      </c>
      <c r="H389" s="51">
        <f>H390</f>
        <v>0</v>
      </c>
      <c r="I389" s="51">
        <f>I390</f>
        <v>0</v>
      </c>
    </row>
    <row r="390" spans="1:9" s="40" customFormat="1" ht="37.5">
      <c r="A390" s="37" t="s">
        <v>127</v>
      </c>
      <c r="B390" s="38" t="s">
        <v>12</v>
      </c>
      <c r="C390" s="39" t="s">
        <v>13</v>
      </c>
      <c r="D390" s="39" t="s">
        <v>279</v>
      </c>
      <c r="E390" s="39" t="s">
        <v>20</v>
      </c>
      <c r="F390" s="52">
        <f>SUM(G390:I390)</f>
        <v>2748</v>
      </c>
      <c r="G390" s="55">
        <v>2748</v>
      </c>
      <c r="H390" s="55"/>
      <c r="I390" s="55"/>
    </row>
    <row r="391" spans="1:9" s="40" customFormat="1" ht="56.25">
      <c r="A391" s="80" t="s">
        <v>406</v>
      </c>
      <c r="B391" s="4" t="s">
        <v>12</v>
      </c>
      <c r="C391" s="9" t="s">
        <v>13</v>
      </c>
      <c r="D391" s="9" t="s">
        <v>407</v>
      </c>
      <c r="E391" s="9"/>
      <c r="F391" s="51">
        <f>F392</f>
        <v>100</v>
      </c>
      <c r="G391" s="51">
        <f>G392</f>
        <v>0</v>
      </c>
      <c r="H391" s="51">
        <f>H392</f>
        <v>100</v>
      </c>
      <c r="I391" s="51">
        <f>I392</f>
        <v>0</v>
      </c>
    </row>
    <row r="392" spans="1:9" s="40" customFormat="1" ht="37.5">
      <c r="A392" s="37" t="s">
        <v>127</v>
      </c>
      <c r="B392" s="83" t="s">
        <v>12</v>
      </c>
      <c r="C392" s="84" t="s">
        <v>13</v>
      </c>
      <c r="D392" s="84" t="s">
        <v>407</v>
      </c>
      <c r="E392" s="84" t="s">
        <v>20</v>
      </c>
      <c r="F392" s="52">
        <f>SUM(G392:I392)</f>
        <v>100</v>
      </c>
      <c r="G392" s="52"/>
      <c r="H392" s="52">
        <v>100</v>
      </c>
      <c r="I392" s="52"/>
    </row>
    <row r="393" spans="1:9" s="17" customFormat="1" ht="37.5">
      <c r="A393" s="28" t="s">
        <v>155</v>
      </c>
      <c r="B393" s="15" t="s">
        <v>12</v>
      </c>
      <c r="C393" s="16" t="s">
        <v>15</v>
      </c>
      <c r="D393" s="16"/>
      <c r="E393" s="16"/>
      <c r="F393" s="50">
        <f>SUM(F394,F397,F400,F405,F411,F414)</f>
        <v>54309</v>
      </c>
      <c r="G393" s="50">
        <f>SUM(G394,G397,G400,G405,G411,G414)</f>
        <v>54139</v>
      </c>
      <c r="H393" s="50">
        <f>SUM(H394,H397,H400,H405,H411,H414)</f>
        <v>170</v>
      </c>
      <c r="I393" s="50">
        <f>SUM(I394,I397,I400,I405,I411,I414)</f>
        <v>0</v>
      </c>
    </row>
    <row r="394" spans="1:9" s="17" customFormat="1" ht="75">
      <c r="A394" s="28" t="s">
        <v>58</v>
      </c>
      <c r="B394" s="15" t="s">
        <v>12</v>
      </c>
      <c r="C394" s="16" t="s">
        <v>15</v>
      </c>
      <c r="D394" s="16" t="s">
        <v>175</v>
      </c>
      <c r="E394" s="16"/>
      <c r="F394" s="50">
        <f aca="true" t="shared" si="36" ref="F394:I395">F395</f>
        <v>1274</v>
      </c>
      <c r="G394" s="50">
        <f t="shared" si="36"/>
        <v>1274</v>
      </c>
      <c r="H394" s="50">
        <f t="shared" si="36"/>
        <v>0</v>
      </c>
      <c r="I394" s="50">
        <f t="shared" si="36"/>
        <v>0</v>
      </c>
    </row>
    <row r="395" spans="1:9" s="5" customFormat="1" ht="18.75">
      <c r="A395" s="26" t="s">
        <v>60</v>
      </c>
      <c r="B395" s="4" t="s">
        <v>12</v>
      </c>
      <c r="C395" s="9" t="s">
        <v>15</v>
      </c>
      <c r="D395" s="9" t="s">
        <v>177</v>
      </c>
      <c r="E395" s="9"/>
      <c r="F395" s="51">
        <f t="shared" si="36"/>
        <v>1274</v>
      </c>
      <c r="G395" s="51">
        <f t="shared" si="36"/>
        <v>1274</v>
      </c>
      <c r="H395" s="51">
        <f t="shared" si="36"/>
        <v>0</v>
      </c>
      <c r="I395" s="51">
        <f t="shared" si="36"/>
        <v>0</v>
      </c>
    </row>
    <row r="396" spans="1:9" s="40" customFormat="1" ht="37.5">
      <c r="A396" s="37" t="s">
        <v>127</v>
      </c>
      <c r="B396" s="38" t="s">
        <v>12</v>
      </c>
      <c r="C396" s="39" t="s">
        <v>15</v>
      </c>
      <c r="D396" s="39" t="s">
        <v>177</v>
      </c>
      <c r="E396" s="39" t="s">
        <v>20</v>
      </c>
      <c r="F396" s="52">
        <f>SUM(G396:I396)</f>
        <v>1274</v>
      </c>
      <c r="G396" s="57">
        <v>1274</v>
      </c>
      <c r="H396" s="57"/>
      <c r="I396" s="57"/>
    </row>
    <row r="397" spans="1:9" s="17" customFormat="1" ht="112.5">
      <c r="A397" s="28" t="s">
        <v>104</v>
      </c>
      <c r="B397" s="15" t="s">
        <v>12</v>
      </c>
      <c r="C397" s="16" t="s">
        <v>15</v>
      </c>
      <c r="D397" s="16" t="s">
        <v>245</v>
      </c>
      <c r="E397" s="16"/>
      <c r="F397" s="50">
        <f aca="true" t="shared" si="37" ref="F397:I401">F398</f>
        <v>5605</v>
      </c>
      <c r="G397" s="50">
        <f t="shared" si="37"/>
        <v>5605</v>
      </c>
      <c r="H397" s="50">
        <f t="shared" si="37"/>
        <v>0</v>
      </c>
      <c r="I397" s="50">
        <f t="shared" si="37"/>
        <v>0</v>
      </c>
    </row>
    <row r="398" spans="1:9" s="5" customFormat="1" ht="37.5">
      <c r="A398" s="26" t="s">
        <v>80</v>
      </c>
      <c r="B398" s="4" t="s">
        <v>12</v>
      </c>
      <c r="C398" s="9" t="s">
        <v>15</v>
      </c>
      <c r="D398" s="9" t="s">
        <v>246</v>
      </c>
      <c r="E398" s="9"/>
      <c r="F398" s="51">
        <f t="shared" si="37"/>
        <v>5605</v>
      </c>
      <c r="G398" s="51">
        <f t="shared" si="37"/>
        <v>5605</v>
      </c>
      <c r="H398" s="51">
        <f t="shared" si="37"/>
        <v>0</v>
      </c>
      <c r="I398" s="51">
        <f t="shared" si="37"/>
        <v>0</v>
      </c>
    </row>
    <row r="399" spans="1:9" s="40" customFormat="1" ht="18.75">
      <c r="A399" s="37" t="s">
        <v>121</v>
      </c>
      <c r="B399" s="38" t="s">
        <v>12</v>
      </c>
      <c r="C399" s="39" t="s">
        <v>15</v>
      </c>
      <c r="D399" s="39" t="s">
        <v>246</v>
      </c>
      <c r="E399" s="39" t="s">
        <v>23</v>
      </c>
      <c r="F399" s="52">
        <f>SUM(G399:I399)</f>
        <v>5605</v>
      </c>
      <c r="G399" s="57">
        <v>5605</v>
      </c>
      <c r="H399" s="57"/>
      <c r="I399" s="57"/>
    </row>
    <row r="400" spans="1:9" s="17" customFormat="1" ht="37.5">
      <c r="A400" s="28" t="s">
        <v>116</v>
      </c>
      <c r="B400" s="15" t="s">
        <v>12</v>
      </c>
      <c r="C400" s="16" t="s">
        <v>15</v>
      </c>
      <c r="D400" s="16" t="s">
        <v>280</v>
      </c>
      <c r="E400" s="16"/>
      <c r="F400" s="50">
        <f>SUM(F401,F403)</f>
        <v>1322</v>
      </c>
      <c r="G400" s="50">
        <f>SUM(G401,G403)</f>
        <v>1152</v>
      </c>
      <c r="H400" s="50">
        <f>SUM(H401,H403)</f>
        <v>170</v>
      </c>
      <c r="I400" s="50">
        <f>SUM(I401,I403)</f>
        <v>0</v>
      </c>
    </row>
    <row r="401" spans="1:9" s="5" customFormat="1" ht="37.5">
      <c r="A401" s="26" t="s">
        <v>80</v>
      </c>
      <c r="B401" s="4" t="s">
        <v>12</v>
      </c>
      <c r="C401" s="9" t="s">
        <v>15</v>
      </c>
      <c r="D401" s="9" t="s">
        <v>281</v>
      </c>
      <c r="E401" s="9"/>
      <c r="F401" s="51">
        <f>F402</f>
        <v>1152</v>
      </c>
      <c r="G401" s="51">
        <f t="shared" si="37"/>
        <v>1152</v>
      </c>
      <c r="H401" s="51">
        <f t="shared" si="37"/>
        <v>0</v>
      </c>
      <c r="I401" s="51">
        <f t="shared" si="37"/>
        <v>0</v>
      </c>
    </row>
    <row r="402" spans="1:9" s="40" customFormat="1" ht="18.75">
      <c r="A402" s="37" t="s">
        <v>121</v>
      </c>
      <c r="B402" s="38" t="s">
        <v>12</v>
      </c>
      <c r="C402" s="39" t="s">
        <v>15</v>
      </c>
      <c r="D402" s="39" t="s">
        <v>281</v>
      </c>
      <c r="E402" s="39" t="s">
        <v>23</v>
      </c>
      <c r="F402" s="52">
        <f>SUM(G402:I402)</f>
        <v>1152</v>
      </c>
      <c r="G402" s="57">
        <v>1152</v>
      </c>
      <c r="H402" s="57"/>
      <c r="I402" s="57"/>
    </row>
    <row r="403" spans="1:9" s="40" customFormat="1" ht="37.5">
      <c r="A403" s="80" t="s">
        <v>339</v>
      </c>
      <c r="B403" s="38" t="s">
        <v>12</v>
      </c>
      <c r="C403" s="39" t="s">
        <v>15</v>
      </c>
      <c r="D403" s="84" t="s">
        <v>282</v>
      </c>
      <c r="E403" s="39"/>
      <c r="F403" s="53">
        <f>F404</f>
        <v>170</v>
      </c>
      <c r="G403" s="53">
        <f>G404</f>
        <v>0</v>
      </c>
      <c r="H403" s="53">
        <f>H404</f>
        <v>170</v>
      </c>
      <c r="I403" s="53">
        <f>I404</f>
        <v>0</v>
      </c>
    </row>
    <row r="404" spans="1:9" s="40" customFormat="1" ht="18.75">
      <c r="A404" s="37" t="s">
        <v>121</v>
      </c>
      <c r="B404" s="42" t="s">
        <v>12</v>
      </c>
      <c r="C404" s="43" t="s">
        <v>15</v>
      </c>
      <c r="D404" s="43" t="s">
        <v>282</v>
      </c>
      <c r="E404" s="43" t="s">
        <v>23</v>
      </c>
      <c r="F404" s="52">
        <f>SUM(G404:I404)</f>
        <v>170</v>
      </c>
      <c r="G404" s="58"/>
      <c r="H404" s="59">
        <v>170</v>
      </c>
      <c r="I404" s="58"/>
    </row>
    <row r="405" spans="1:9" s="17" customFormat="1" ht="37.5">
      <c r="A405" s="28" t="s">
        <v>156</v>
      </c>
      <c r="B405" s="15" t="s">
        <v>12</v>
      </c>
      <c r="C405" s="16" t="s">
        <v>15</v>
      </c>
      <c r="D405" s="16" t="s">
        <v>283</v>
      </c>
      <c r="E405" s="16"/>
      <c r="F405" s="50">
        <f>F406</f>
        <v>2585</v>
      </c>
      <c r="G405" s="50">
        <f>G406</f>
        <v>2585</v>
      </c>
      <c r="H405" s="50">
        <f>H406</f>
        <v>0</v>
      </c>
      <c r="I405" s="50">
        <f>I406</f>
        <v>0</v>
      </c>
    </row>
    <row r="406" spans="1:9" s="5" customFormat="1" ht="37.5">
      <c r="A406" s="26" t="s">
        <v>157</v>
      </c>
      <c r="B406" s="4" t="s">
        <v>12</v>
      </c>
      <c r="C406" s="9" t="s">
        <v>15</v>
      </c>
      <c r="D406" s="9" t="s">
        <v>284</v>
      </c>
      <c r="E406" s="9"/>
      <c r="F406" s="53">
        <f>SUM(F407,F409)</f>
        <v>2585</v>
      </c>
      <c r="G406" s="53">
        <f>SUM(G407,G409)</f>
        <v>2585</v>
      </c>
      <c r="H406" s="53">
        <f>SUM(H407,H409)</f>
        <v>0</v>
      </c>
      <c r="I406" s="53">
        <f>SUM(I407,I409)</f>
        <v>0</v>
      </c>
    </row>
    <row r="407" spans="1:9" s="5" customFormat="1" ht="48" customHeight="1">
      <c r="A407" s="90" t="s">
        <v>349</v>
      </c>
      <c r="B407" s="4" t="s">
        <v>12</v>
      </c>
      <c r="C407" s="9" t="s">
        <v>15</v>
      </c>
      <c r="D407" s="9" t="s">
        <v>299</v>
      </c>
      <c r="E407" s="9"/>
      <c r="F407" s="53">
        <f>F408</f>
        <v>894</v>
      </c>
      <c r="G407" s="53">
        <f>G408</f>
        <v>894</v>
      </c>
      <c r="H407" s="53">
        <f>H408</f>
        <v>0</v>
      </c>
      <c r="I407" s="53">
        <f>I408</f>
        <v>0</v>
      </c>
    </row>
    <row r="408" spans="1:9" s="40" customFormat="1" ht="18.75">
      <c r="A408" s="37" t="s">
        <v>303</v>
      </c>
      <c r="B408" s="38" t="s">
        <v>12</v>
      </c>
      <c r="C408" s="39" t="s">
        <v>15</v>
      </c>
      <c r="D408" s="39" t="s">
        <v>299</v>
      </c>
      <c r="E408" s="39" t="s">
        <v>26</v>
      </c>
      <c r="F408" s="52">
        <f>SUM(G408:I408)</f>
        <v>894</v>
      </c>
      <c r="G408" s="57">
        <v>894</v>
      </c>
      <c r="H408" s="57"/>
      <c r="I408" s="57"/>
    </row>
    <row r="409" spans="1:9" s="40" customFormat="1" ht="56.25">
      <c r="A409" s="90" t="s">
        <v>350</v>
      </c>
      <c r="B409" s="11" t="s">
        <v>12</v>
      </c>
      <c r="C409" s="12" t="s">
        <v>15</v>
      </c>
      <c r="D409" s="12" t="s">
        <v>300</v>
      </c>
      <c r="E409" s="39"/>
      <c r="F409" s="53">
        <f>F410</f>
        <v>1691</v>
      </c>
      <c r="G409" s="53">
        <f>G410</f>
        <v>1691</v>
      </c>
      <c r="H409" s="53">
        <f>H410</f>
        <v>0</v>
      </c>
      <c r="I409" s="53">
        <f>I410</f>
        <v>0</v>
      </c>
    </row>
    <row r="410" spans="1:9" s="40" customFormat="1" ht="18.75">
      <c r="A410" s="37" t="s">
        <v>303</v>
      </c>
      <c r="B410" s="38" t="s">
        <v>12</v>
      </c>
      <c r="C410" s="39" t="s">
        <v>15</v>
      </c>
      <c r="D410" s="39" t="s">
        <v>300</v>
      </c>
      <c r="E410" s="39" t="s">
        <v>26</v>
      </c>
      <c r="F410" s="52">
        <f>SUM(G410:I410)</f>
        <v>1691</v>
      </c>
      <c r="G410" s="57">
        <v>1691</v>
      </c>
      <c r="H410" s="57"/>
      <c r="I410" s="57"/>
    </row>
    <row r="411" spans="1:9" s="40" customFormat="1" ht="18.75">
      <c r="A411" s="28" t="s">
        <v>133</v>
      </c>
      <c r="B411" s="15" t="s">
        <v>12</v>
      </c>
      <c r="C411" s="16" t="s">
        <v>15</v>
      </c>
      <c r="D411" s="16" t="s">
        <v>216</v>
      </c>
      <c r="E411" s="16"/>
      <c r="F411" s="50">
        <f aca="true" t="shared" si="38" ref="F411:I412">SUM(F412)</f>
        <v>0</v>
      </c>
      <c r="G411" s="50">
        <f t="shared" si="38"/>
        <v>0</v>
      </c>
      <c r="H411" s="50">
        <f t="shared" si="38"/>
        <v>0</v>
      </c>
      <c r="I411" s="50">
        <f t="shared" si="38"/>
        <v>0</v>
      </c>
    </row>
    <row r="412" spans="1:9" s="5" customFormat="1" ht="37.5">
      <c r="A412" s="26" t="s">
        <v>379</v>
      </c>
      <c r="B412" s="4" t="s">
        <v>12</v>
      </c>
      <c r="C412" s="9" t="s">
        <v>15</v>
      </c>
      <c r="D412" s="88" t="s">
        <v>380</v>
      </c>
      <c r="E412" s="9"/>
      <c r="F412" s="51">
        <f t="shared" si="38"/>
        <v>0</v>
      </c>
      <c r="G412" s="51">
        <f t="shared" si="38"/>
        <v>0</v>
      </c>
      <c r="H412" s="51">
        <f t="shared" si="38"/>
        <v>0</v>
      </c>
      <c r="I412" s="51">
        <f t="shared" si="38"/>
        <v>0</v>
      </c>
    </row>
    <row r="413" spans="1:9" s="40" customFormat="1" ht="18.75">
      <c r="A413" s="37" t="s">
        <v>122</v>
      </c>
      <c r="B413" s="38" t="s">
        <v>12</v>
      </c>
      <c r="C413" s="39" t="s">
        <v>15</v>
      </c>
      <c r="D413" s="73" t="s">
        <v>380</v>
      </c>
      <c r="E413" s="39" t="s">
        <v>24</v>
      </c>
      <c r="F413" s="52">
        <f>SUM(G413:I413)</f>
        <v>0</v>
      </c>
      <c r="G413" s="57">
        <f>2600-2600</f>
        <v>0</v>
      </c>
      <c r="H413" s="57"/>
      <c r="I413" s="57"/>
    </row>
    <row r="414" spans="1:9" s="40" customFormat="1" ht="56.25">
      <c r="A414" s="28" t="s">
        <v>166</v>
      </c>
      <c r="B414" s="15" t="s">
        <v>12</v>
      </c>
      <c r="C414" s="16" t="s">
        <v>15</v>
      </c>
      <c r="D414" s="16" t="s">
        <v>229</v>
      </c>
      <c r="E414" s="16"/>
      <c r="F414" s="50">
        <f>SUM(F415,F418)</f>
        <v>43523</v>
      </c>
      <c r="G414" s="50">
        <f>SUM(G415,G418)</f>
        <v>43523</v>
      </c>
      <c r="H414" s="50">
        <f>SUM(H415,H418)</f>
        <v>0</v>
      </c>
      <c r="I414" s="50">
        <f>SUM(I415,I418)</f>
        <v>0</v>
      </c>
    </row>
    <row r="415" spans="1:9" s="40" customFormat="1" ht="27.75" customHeight="1">
      <c r="A415" s="26" t="s">
        <v>167</v>
      </c>
      <c r="B415" s="4" t="s">
        <v>12</v>
      </c>
      <c r="C415" s="9" t="s">
        <v>15</v>
      </c>
      <c r="D415" s="9" t="s">
        <v>359</v>
      </c>
      <c r="E415" s="9"/>
      <c r="F415" s="51">
        <f>SUM(F416)</f>
        <v>43523</v>
      </c>
      <c r="G415" s="51">
        <f>SUM(G416)</f>
        <v>43523</v>
      </c>
      <c r="H415" s="51">
        <f>SUM(H416)</f>
        <v>0</v>
      </c>
      <c r="I415" s="51">
        <f>SUM(I416)</f>
        <v>0</v>
      </c>
    </row>
    <row r="416" spans="1:9" s="40" customFormat="1" ht="18.75">
      <c r="A416" s="37" t="s">
        <v>122</v>
      </c>
      <c r="B416" s="38" t="s">
        <v>12</v>
      </c>
      <c r="C416" s="39" t="s">
        <v>15</v>
      </c>
      <c r="D416" s="39" t="s">
        <v>359</v>
      </c>
      <c r="E416" s="39" t="s">
        <v>24</v>
      </c>
      <c r="F416" s="52">
        <f>SUM(G416:I416)</f>
        <v>43523</v>
      </c>
      <c r="G416" s="57">
        <f>50000-21477+15000</f>
        <v>43523</v>
      </c>
      <c r="H416" s="57"/>
      <c r="I416" s="57"/>
    </row>
    <row r="417" spans="1:9" s="40" customFormat="1" ht="19.5" customHeight="1" hidden="1">
      <c r="A417" s="28" t="s">
        <v>166</v>
      </c>
      <c r="B417" s="15" t="s">
        <v>12</v>
      </c>
      <c r="C417" s="16" t="s">
        <v>15</v>
      </c>
      <c r="D417" s="16" t="s">
        <v>229</v>
      </c>
      <c r="E417" s="16"/>
      <c r="F417" s="50">
        <f aca="true" t="shared" si="39" ref="F417:I418">SUM(F418)</f>
        <v>0</v>
      </c>
      <c r="G417" s="50">
        <f t="shared" si="39"/>
        <v>0</v>
      </c>
      <c r="H417" s="50">
        <f t="shared" si="39"/>
        <v>0</v>
      </c>
      <c r="I417" s="50">
        <f t="shared" si="39"/>
        <v>0</v>
      </c>
    </row>
    <row r="418" spans="1:9" s="40" customFormat="1" ht="26.25" customHeight="1" hidden="1">
      <c r="A418" s="26" t="s">
        <v>167</v>
      </c>
      <c r="B418" s="4" t="s">
        <v>12</v>
      </c>
      <c r="C418" s="9" t="s">
        <v>15</v>
      </c>
      <c r="D418" s="9" t="s">
        <v>408</v>
      </c>
      <c r="E418" s="9"/>
      <c r="F418" s="56">
        <f t="shared" si="39"/>
        <v>0</v>
      </c>
      <c r="G418" s="56">
        <f t="shared" si="39"/>
        <v>0</v>
      </c>
      <c r="H418" s="56">
        <f t="shared" si="39"/>
        <v>0</v>
      </c>
      <c r="I418" s="56">
        <f t="shared" si="39"/>
        <v>0</v>
      </c>
    </row>
    <row r="419" spans="1:9" s="40" customFormat="1" ht="18.75" hidden="1">
      <c r="A419" s="37" t="s">
        <v>122</v>
      </c>
      <c r="B419" s="38" t="s">
        <v>12</v>
      </c>
      <c r="C419" s="39" t="s">
        <v>15</v>
      </c>
      <c r="D419" s="39" t="s">
        <v>408</v>
      </c>
      <c r="E419" s="39" t="s">
        <v>24</v>
      </c>
      <c r="F419" s="52">
        <f>SUM(G419:I419)</f>
        <v>0</v>
      </c>
      <c r="G419" s="57"/>
      <c r="H419" s="57"/>
      <c r="I419" s="57"/>
    </row>
    <row r="420" spans="1:9" s="8" customFormat="1" ht="18.75">
      <c r="A420" s="27" t="s">
        <v>55</v>
      </c>
      <c r="B420" s="6" t="s">
        <v>15</v>
      </c>
      <c r="C420" s="7" t="s">
        <v>18</v>
      </c>
      <c r="D420" s="7"/>
      <c r="E420" s="7"/>
      <c r="F420" s="49">
        <f>SUM(F421,F425,F441,F449)</f>
        <v>24654.6</v>
      </c>
      <c r="G420" s="49">
        <f>SUM(G421,G425,G441,G449)</f>
        <v>715</v>
      </c>
      <c r="H420" s="49">
        <f>SUM(H421,H425,H441,H449)</f>
        <v>0</v>
      </c>
      <c r="I420" s="49">
        <f>SUM(I421,I425,I441,I449)</f>
        <v>23939.6</v>
      </c>
    </row>
    <row r="421" spans="1:9" s="17" customFormat="1" ht="18.75">
      <c r="A421" s="28" t="s">
        <v>56</v>
      </c>
      <c r="B421" s="15" t="s">
        <v>15</v>
      </c>
      <c r="C421" s="16" t="s">
        <v>3</v>
      </c>
      <c r="D421" s="16"/>
      <c r="E421" s="16"/>
      <c r="F421" s="54">
        <f aca="true" t="shared" si="40" ref="F421:I423">F422</f>
        <v>660.6</v>
      </c>
      <c r="G421" s="54">
        <f t="shared" si="40"/>
        <v>660.6</v>
      </c>
      <c r="H421" s="54">
        <f t="shared" si="40"/>
        <v>0</v>
      </c>
      <c r="I421" s="54">
        <f t="shared" si="40"/>
        <v>0</v>
      </c>
    </row>
    <row r="422" spans="1:9" s="17" customFormat="1" ht="37.5">
      <c r="A422" s="28" t="s">
        <v>117</v>
      </c>
      <c r="B422" s="15" t="s">
        <v>15</v>
      </c>
      <c r="C422" s="16" t="s">
        <v>3</v>
      </c>
      <c r="D422" s="16" t="s">
        <v>285</v>
      </c>
      <c r="E422" s="16"/>
      <c r="F422" s="50">
        <f t="shared" si="40"/>
        <v>660.6</v>
      </c>
      <c r="G422" s="50">
        <f t="shared" si="40"/>
        <v>660.6</v>
      </c>
      <c r="H422" s="50">
        <f t="shared" si="40"/>
        <v>0</v>
      </c>
      <c r="I422" s="50">
        <f t="shared" si="40"/>
        <v>0</v>
      </c>
    </row>
    <row r="423" spans="1:9" s="5" customFormat="1" ht="56.25">
      <c r="A423" s="26" t="s">
        <v>118</v>
      </c>
      <c r="B423" s="4" t="s">
        <v>15</v>
      </c>
      <c r="C423" s="9" t="s">
        <v>3</v>
      </c>
      <c r="D423" s="9" t="s">
        <v>286</v>
      </c>
      <c r="E423" s="9"/>
      <c r="F423" s="53">
        <f t="shared" si="40"/>
        <v>660.6</v>
      </c>
      <c r="G423" s="53">
        <f t="shared" si="40"/>
        <v>660.6</v>
      </c>
      <c r="H423" s="53">
        <f t="shared" si="40"/>
        <v>0</v>
      </c>
      <c r="I423" s="53">
        <f t="shared" si="40"/>
        <v>0</v>
      </c>
    </row>
    <row r="424" spans="1:9" s="40" customFormat="1" ht="18.75">
      <c r="A424" s="37" t="s">
        <v>123</v>
      </c>
      <c r="B424" s="38" t="s">
        <v>15</v>
      </c>
      <c r="C424" s="39" t="s">
        <v>3</v>
      </c>
      <c r="D424" s="39" t="s">
        <v>286</v>
      </c>
      <c r="E424" s="39" t="s">
        <v>6</v>
      </c>
      <c r="F424" s="52">
        <f>SUM(G424:I424)</f>
        <v>660.6</v>
      </c>
      <c r="G424" s="57">
        <f>661-0.4</f>
        <v>660.6</v>
      </c>
      <c r="H424" s="57"/>
      <c r="I424" s="57"/>
    </row>
    <row r="425" spans="1:9" s="17" customFormat="1" ht="18.75">
      <c r="A425" s="28" t="s">
        <v>57</v>
      </c>
      <c r="B425" s="15" t="s">
        <v>15</v>
      </c>
      <c r="C425" s="16" t="s">
        <v>5</v>
      </c>
      <c r="D425" s="16"/>
      <c r="E425" s="16"/>
      <c r="F425" s="50">
        <f>SUM(F426,F437)</f>
        <v>4031.4</v>
      </c>
      <c r="G425" s="50">
        <f>SUM(G426,G437)</f>
        <v>14.4</v>
      </c>
      <c r="H425" s="50">
        <f>SUM(H426,H437)</f>
        <v>0</v>
      </c>
      <c r="I425" s="50">
        <f>SUM(I426,I437)</f>
        <v>4017</v>
      </c>
    </row>
    <row r="426" spans="1:9" s="17" customFormat="1" ht="18.75">
      <c r="A426" s="28" t="s">
        <v>172</v>
      </c>
      <c r="B426" s="15" t="s">
        <v>15</v>
      </c>
      <c r="C426" s="16" t="s">
        <v>5</v>
      </c>
      <c r="D426" s="16" t="s">
        <v>287</v>
      </c>
      <c r="E426" s="16"/>
      <c r="F426" s="50">
        <f>SUM(F427,F431,F434)</f>
        <v>4031.4</v>
      </c>
      <c r="G426" s="50">
        <f>SUM(G427,G431,G434)</f>
        <v>14.4</v>
      </c>
      <c r="H426" s="50">
        <f>SUM(H427,H431,H434)</f>
        <v>0</v>
      </c>
      <c r="I426" s="50">
        <f>SUM(I427,I431,I434)</f>
        <v>4017</v>
      </c>
    </row>
    <row r="427" spans="1:9" s="5" customFormat="1" ht="18.75">
      <c r="A427" s="26" t="s">
        <v>120</v>
      </c>
      <c r="B427" s="4" t="s">
        <v>15</v>
      </c>
      <c r="C427" s="9" t="s">
        <v>5</v>
      </c>
      <c r="D427" s="9" t="s">
        <v>288</v>
      </c>
      <c r="E427" s="9"/>
      <c r="F427" s="51">
        <f>SUM(F428:F430)</f>
        <v>14.4</v>
      </c>
      <c r="G427" s="51">
        <f>SUM(G428:G430)</f>
        <v>14.4</v>
      </c>
      <c r="H427" s="51">
        <f>SUM(H428:H430)</f>
        <v>0</v>
      </c>
      <c r="I427" s="51">
        <f>SUM(I428:I430)</f>
        <v>0</v>
      </c>
    </row>
    <row r="428" spans="1:9" s="40" customFormat="1" ht="18.75">
      <c r="A428" s="37" t="s">
        <v>123</v>
      </c>
      <c r="B428" s="38" t="s">
        <v>15</v>
      </c>
      <c r="C428" s="39" t="s">
        <v>5</v>
      </c>
      <c r="D428" s="39" t="s">
        <v>288</v>
      </c>
      <c r="E428" s="39" t="s">
        <v>6</v>
      </c>
      <c r="F428" s="52">
        <f>SUM(G428:I428)</f>
        <v>14.4</v>
      </c>
      <c r="G428" s="57">
        <f>14+0.4</f>
        <v>14.4</v>
      </c>
      <c r="H428" s="57"/>
      <c r="I428" s="57"/>
    </row>
    <row r="429" spans="1:9" s="40" customFormat="1" ht="37.5" hidden="1">
      <c r="A429" s="37" t="s">
        <v>301</v>
      </c>
      <c r="B429" s="38" t="s">
        <v>15</v>
      </c>
      <c r="C429" s="39" t="s">
        <v>5</v>
      </c>
      <c r="D429" s="39" t="s">
        <v>288</v>
      </c>
      <c r="E429" s="39" t="s">
        <v>6</v>
      </c>
      <c r="F429" s="52">
        <f>SUM(G429:I429)</f>
        <v>0</v>
      </c>
      <c r="G429" s="57"/>
      <c r="H429" s="57"/>
      <c r="I429" s="57"/>
    </row>
    <row r="430" spans="1:9" s="40" customFormat="1" ht="18.75" hidden="1">
      <c r="A430" s="37" t="s">
        <v>124</v>
      </c>
      <c r="B430" s="38" t="s">
        <v>15</v>
      </c>
      <c r="C430" s="39" t="s">
        <v>5</v>
      </c>
      <c r="D430" s="39" t="s">
        <v>288</v>
      </c>
      <c r="E430" s="39" t="s">
        <v>21</v>
      </c>
      <c r="F430" s="52">
        <f>SUM(G430:I430)</f>
        <v>0</v>
      </c>
      <c r="G430" s="57"/>
      <c r="H430" s="57"/>
      <c r="I430" s="57"/>
    </row>
    <row r="431" spans="1:9" s="5" customFormat="1" ht="79.5" customHeight="1">
      <c r="A431" s="26" t="s">
        <v>173</v>
      </c>
      <c r="B431" s="4" t="s">
        <v>15</v>
      </c>
      <c r="C431" s="9" t="s">
        <v>5</v>
      </c>
      <c r="D431" s="9" t="s">
        <v>289</v>
      </c>
      <c r="E431" s="9"/>
      <c r="F431" s="53">
        <f aca="true" t="shared" si="41" ref="F431:I432">F432</f>
        <v>4017</v>
      </c>
      <c r="G431" s="53">
        <f t="shared" si="41"/>
        <v>0</v>
      </c>
      <c r="H431" s="53">
        <f t="shared" si="41"/>
        <v>0</v>
      </c>
      <c r="I431" s="53">
        <f t="shared" si="41"/>
        <v>4017</v>
      </c>
    </row>
    <row r="432" spans="1:9" s="5" customFormat="1" ht="79.5" customHeight="1">
      <c r="A432" s="26" t="s">
        <v>173</v>
      </c>
      <c r="B432" s="76" t="s">
        <v>15</v>
      </c>
      <c r="C432" s="77" t="s">
        <v>5</v>
      </c>
      <c r="D432" s="77" t="s">
        <v>351</v>
      </c>
      <c r="E432" s="77"/>
      <c r="F432" s="53">
        <f t="shared" si="41"/>
        <v>4017</v>
      </c>
      <c r="G432" s="53">
        <f t="shared" si="41"/>
        <v>0</v>
      </c>
      <c r="H432" s="53">
        <f t="shared" si="41"/>
        <v>0</v>
      </c>
      <c r="I432" s="53">
        <f t="shared" si="41"/>
        <v>4017</v>
      </c>
    </row>
    <row r="433" spans="1:9" s="40" customFormat="1" ht="18.75">
      <c r="A433" s="37" t="s">
        <v>123</v>
      </c>
      <c r="B433" s="78" t="s">
        <v>15</v>
      </c>
      <c r="C433" s="79" t="s">
        <v>5</v>
      </c>
      <c r="D433" s="79" t="s">
        <v>351</v>
      </c>
      <c r="E433" s="79" t="s">
        <v>6</v>
      </c>
      <c r="F433" s="52">
        <f>SUM(G433:I433)</f>
        <v>4017</v>
      </c>
      <c r="G433" s="57"/>
      <c r="H433" s="57"/>
      <c r="I433" s="57">
        <v>4017</v>
      </c>
    </row>
    <row r="434" spans="1:9" s="5" customFormat="1" ht="18.75" hidden="1">
      <c r="A434" s="26" t="s">
        <v>326</v>
      </c>
      <c r="B434" s="4" t="s">
        <v>15</v>
      </c>
      <c r="C434" s="9" t="s">
        <v>5</v>
      </c>
      <c r="D434" s="9" t="s">
        <v>324</v>
      </c>
      <c r="E434" s="9"/>
      <c r="F434" s="53">
        <f>F435</f>
        <v>0</v>
      </c>
      <c r="G434" s="53">
        <f>G435</f>
        <v>0</v>
      </c>
      <c r="H434" s="53">
        <f>H435</f>
        <v>0</v>
      </c>
      <c r="I434" s="53">
        <f>I435</f>
        <v>0</v>
      </c>
    </row>
    <row r="435" spans="1:9" s="40" customFormat="1" ht="41.25" customHeight="1" hidden="1">
      <c r="A435" s="26" t="s">
        <v>327</v>
      </c>
      <c r="B435" s="74" t="s">
        <v>15</v>
      </c>
      <c r="C435" s="75" t="s">
        <v>5</v>
      </c>
      <c r="D435" s="75" t="s">
        <v>325</v>
      </c>
      <c r="E435" s="75"/>
      <c r="F435" s="56">
        <f>SUM(F436)</f>
        <v>0</v>
      </c>
      <c r="G435" s="56">
        <f>SUM(G436)</f>
        <v>0</v>
      </c>
      <c r="H435" s="56">
        <f>SUM(H436)</f>
        <v>0</v>
      </c>
      <c r="I435" s="56">
        <f>SUM(I436)</f>
        <v>0</v>
      </c>
    </row>
    <row r="436" spans="1:9" s="40" customFormat="1" ht="18.75" hidden="1">
      <c r="A436" s="37" t="s">
        <v>123</v>
      </c>
      <c r="B436" s="71" t="s">
        <v>15</v>
      </c>
      <c r="C436" s="72" t="s">
        <v>5</v>
      </c>
      <c r="D436" s="72" t="s">
        <v>325</v>
      </c>
      <c r="E436" s="72" t="s">
        <v>6</v>
      </c>
      <c r="F436" s="52">
        <f>SUM(G436:I436)</f>
        <v>0</v>
      </c>
      <c r="G436" s="57"/>
      <c r="H436" s="57"/>
      <c r="I436" s="57"/>
    </row>
    <row r="437" spans="1:9" s="17" customFormat="1" ht="37.5" hidden="1">
      <c r="A437" s="28" t="s">
        <v>119</v>
      </c>
      <c r="B437" s="15" t="s">
        <v>15</v>
      </c>
      <c r="C437" s="16" t="s">
        <v>5</v>
      </c>
      <c r="D437" s="16" t="s">
        <v>290</v>
      </c>
      <c r="E437" s="16"/>
      <c r="F437" s="50">
        <f>F438</f>
        <v>0</v>
      </c>
      <c r="G437" s="50">
        <f>G438</f>
        <v>0</v>
      </c>
      <c r="H437" s="50">
        <f>H438</f>
        <v>0</v>
      </c>
      <c r="I437" s="50">
        <f>I438</f>
        <v>0</v>
      </c>
    </row>
    <row r="438" spans="1:9" s="5" customFormat="1" ht="18.75" hidden="1">
      <c r="A438" s="26" t="s">
        <v>120</v>
      </c>
      <c r="B438" s="4" t="s">
        <v>15</v>
      </c>
      <c r="C438" s="9" t="s">
        <v>5</v>
      </c>
      <c r="D438" s="9" t="s">
        <v>291</v>
      </c>
      <c r="E438" s="9"/>
      <c r="F438" s="51">
        <f>SUM(F439:F440)</f>
        <v>0</v>
      </c>
      <c r="G438" s="51">
        <f>SUM(G439:G440)</f>
        <v>0</v>
      </c>
      <c r="H438" s="51">
        <f>SUM(H439:H440)</f>
        <v>0</v>
      </c>
      <c r="I438" s="51">
        <f>SUM(I439:I440)</f>
        <v>0</v>
      </c>
    </row>
    <row r="439" spans="1:9" s="40" customFormat="1" ht="18.75" hidden="1">
      <c r="A439" s="37" t="s">
        <v>123</v>
      </c>
      <c r="B439" s="38" t="s">
        <v>15</v>
      </c>
      <c r="C439" s="39" t="s">
        <v>5</v>
      </c>
      <c r="D439" s="39" t="s">
        <v>291</v>
      </c>
      <c r="E439" s="39" t="s">
        <v>6</v>
      </c>
      <c r="F439" s="52">
        <f>SUM(G439:I439)</f>
        <v>0</v>
      </c>
      <c r="G439" s="57"/>
      <c r="H439" s="57"/>
      <c r="I439" s="57"/>
    </row>
    <row r="440" spans="1:9" s="40" customFormat="1" ht="18.75" hidden="1">
      <c r="A440" s="37" t="s">
        <v>124</v>
      </c>
      <c r="B440" s="38" t="s">
        <v>15</v>
      </c>
      <c r="C440" s="39" t="s">
        <v>5</v>
      </c>
      <c r="D440" s="39" t="s">
        <v>291</v>
      </c>
      <c r="E440" s="39" t="s">
        <v>21</v>
      </c>
      <c r="F440" s="52">
        <f>SUM(G440:I440)</f>
        <v>0</v>
      </c>
      <c r="G440" s="57"/>
      <c r="H440" s="57"/>
      <c r="I440" s="57"/>
    </row>
    <row r="441" spans="1:9" s="17" customFormat="1" ht="18.75">
      <c r="A441" s="28" t="s">
        <v>137</v>
      </c>
      <c r="B441" s="15" t="s">
        <v>15</v>
      </c>
      <c r="C441" s="16" t="s">
        <v>7</v>
      </c>
      <c r="D441" s="16"/>
      <c r="E441" s="16"/>
      <c r="F441" s="50">
        <f aca="true" t="shared" si="42" ref="F441:I446">F442</f>
        <v>19922.6</v>
      </c>
      <c r="G441" s="50">
        <f t="shared" si="42"/>
        <v>0</v>
      </c>
      <c r="H441" s="50">
        <f t="shared" si="42"/>
        <v>0</v>
      </c>
      <c r="I441" s="50">
        <f t="shared" si="42"/>
        <v>19922.6</v>
      </c>
    </row>
    <row r="442" spans="1:9" s="17" customFormat="1" ht="19.5" customHeight="1">
      <c r="A442" s="28" t="s">
        <v>135</v>
      </c>
      <c r="B442" s="15" t="s">
        <v>15</v>
      </c>
      <c r="C442" s="16" t="s">
        <v>7</v>
      </c>
      <c r="D442" s="16" t="s">
        <v>239</v>
      </c>
      <c r="E442" s="16"/>
      <c r="F442" s="50">
        <f>F443</f>
        <v>19922.6</v>
      </c>
      <c r="G442" s="50">
        <f t="shared" si="42"/>
        <v>0</v>
      </c>
      <c r="H442" s="50">
        <f t="shared" si="42"/>
        <v>0</v>
      </c>
      <c r="I442" s="50">
        <f t="shared" si="42"/>
        <v>19922.6</v>
      </c>
    </row>
    <row r="443" spans="1:9" s="5" customFormat="1" ht="81" customHeight="1">
      <c r="A443" s="26" t="s">
        <v>174</v>
      </c>
      <c r="B443" s="76" t="s">
        <v>15</v>
      </c>
      <c r="C443" s="77" t="s">
        <v>7</v>
      </c>
      <c r="D443" s="77" t="s">
        <v>331</v>
      </c>
      <c r="E443" s="77"/>
      <c r="F443" s="51">
        <f>F444+F446</f>
        <v>19922.6</v>
      </c>
      <c r="G443" s="51">
        <f>G444+G446</f>
        <v>0</v>
      </c>
      <c r="H443" s="51">
        <f>H444+H446</f>
        <v>0</v>
      </c>
      <c r="I443" s="51">
        <f>I444+I446</f>
        <v>19922.6</v>
      </c>
    </row>
    <row r="444" spans="1:9" s="5" customFormat="1" ht="81" customHeight="1">
      <c r="A444" s="26" t="s">
        <v>352</v>
      </c>
      <c r="B444" s="76" t="s">
        <v>15</v>
      </c>
      <c r="C444" s="77" t="s">
        <v>7</v>
      </c>
      <c r="D444" s="77" t="s">
        <v>328</v>
      </c>
      <c r="E444" s="77"/>
      <c r="F444" s="51">
        <f>F445</f>
        <v>19184.6</v>
      </c>
      <c r="G444" s="51">
        <f t="shared" si="42"/>
        <v>0</v>
      </c>
      <c r="H444" s="51">
        <f t="shared" si="42"/>
        <v>0</v>
      </c>
      <c r="I444" s="51">
        <f t="shared" si="42"/>
        <v>19184.6</v>
      </c>
    </row>
    <row r="445" spans="1:9" s="40" customFormat="1" ht="18.75">
      <c r="A445" s="37" t="s">
        <v>123</v>
      </c>
      <c r="B445" s="78" t="s">
        <v>15</v>
      </c>
      <c r="C445" s="79" t="s">
        <v>7</v>
      </c>
      <c r="D445" s="79" t="s">
        <v>328</v>
      </c>
      <c r="E445" s="79" t="s">
        <v>6</v>
      </c>
      <c r="F445" s="52">
        <f>SUM(G445:I445)</f>
        <v>19184.6</v>
      </c>
      <c r="G445" s="57"/>
      <c r="H445" s="57"/>
      <c r="I445" s="57">
        <v>19184.6</v>
      </c>
    </row>
    <row r="446" spans="1:9" s="5" customFormat="1" ht="112.5">
      <c r="A446" s="26" t="s">
        <v>410</v>
      </c>
      <c r="B446" s="76" t="s">
        <v>15</v>
      </c>
      <c r="C446" s="77" t="s">
        <v>7</v>
      </c>
      <c r="D446" s="77" t="s">
        <v>409</v>
      </c>
      <c r="E446" s="77"/>
      <c r="F446" s="51">
        <f>F447</f>
        <v>738</v>
      </c>
      <c r="G446" s="51">
        <f t="shared" si="42"/>
        <v>0</v>
      </c>
      <c r="H446" s="51">
        <f t="shared" si="42"/>
        <v>0</v>
      </c>
      <c r="I446" s="51">
        <f t="shared" si="42"/>
        <v>738</v>
      </c>
    </row>
    <row r="447" spans="1:9" s="5" customFormat="1" ht="18.75">
      <c r="A447" s="37" t="s">
        <v>123</v>
      </c>
      <c r="B447" s="78" t="s">
        <v>15</v>
      </c>
      <c r="C447" s="79" t="s">
        <v>7</v>
      </c>
      <c r="D447" s="79" t="s">
        <v>409</v>
      </c>
      <c r="E447" s="79" t="s">
        <v>6</v>
      </c>
      <c r="F447" s="52">
        <f>SUM(G447:I447)</f>
        <v>738</v>
      </c>
      <c r="G447" s="57"/>
      <c r="H447" s="57"/>
      <c r="I447" s="57">
        <v>738</v>
      </c>
    </row>
    <row r="448" spans="1:9" s="40" customFormat="1" ht="18.75" hidden="1">
      <c r="A448" s="37"/>
      <c r="B448" s="38"/>
      <c r="C448" s="39"/>
      <c r="D448" s="39"/>
      <c r="E448" s="39"/>
      <c r="F448" s="52"/>
      <c r="G448" s="57"/>
      <c r="H448" s="57"/>
      <c r="I448" s="57"/>
    </row>
    <row r="449" spans="1:9" s="17" customFormat="1" ht="24.75" customHeight="1">
      <c r="A449" s="28" t="s">
        <v>158</v>
      </c>
      <c r="B449" s="15" t="s">
        <v>15</v>
      </c>
      <c r="C449" s="16" t="s">
        <v>9</v>
      </c>
      <c r="D449" s="16"/>
      <c r="E449" s="16"/>
      <c r="F449" s="50">
        <f aca="true" t="shared" si="43" ref="F449:I451">F450</f>
        <v>40</v>
      </c>
      <c r="G449" s="50">
        <f t="shared" si="43"/>
        <v>40</v>
      </c>
      <c r="H449" s="50">
        <f t="shared" si="43"/>
        <v>0</v>
      </c>
      <c r="I449" s="50">
        <f t="shared" si="43"/>
        <v>0</v>
      </c>
    </row>
    <row r="450" spans="1:9" s="17" customFormat="1" ht="37.5">
      <c r="A450" s="28" t="s">
        <v>119</v>
      </c>
      <c r="B450" s="15" t="s">
        <v>15</v>
      </c>
      <c r="C450" s="16" t="s">
        <v>9</v>
      </c>
      <c r="D450" s="16" t="s">
        <v>290</v>
      </c>
      <c r="E450" s="16"/>
      <c r="F450" s="50">
        <f t="shared" si="43"/>
        <v>40</v>
      </c>
      <c r="G450" s="50">
        <f t="shared" si="43"/>
        <v>40</v>
      </c>
      <c r="H450" s="50">
        <f t="shared" si="43"/>
        <v>0</v>
      </c>
      <c r="I450" s="50">
        <f t="shared" si="43"/>
        <v>0</v>
      </c>
    </row>
    <row r="451" spans="1:9" s="5" customFormat="1" ht="39.75" customHeight="1">
      <c r="A451" s="26" t="s">
        <v>302</v>
      </c>
      <c r="B451" s="4" t="s">
        <v>15</v>
      </c>
      <c r="C451" s="9" t="s">
        <v>9</v>
      </c>
      <c r="D451" s="9" t="s">
        <v>292</v>
      </c>
      <c r="E451" s="9"/>
      <c r="F451" s="51">
        <f t="shared" si="43"/>
        <v>40</v>
      </c>
      <c r="G451" s="51">
        <f t="shared" si="43"/>
        <v>40</v>
      </c>
      <c r="H451" s="51">
        <f t="shared" si="43"/>
        <v>0</v>
      </c>
      <c r="I451" s="51">
        <f t="shared" si="43"/>
        <v>0</v>
      </c>
    </row>
    <row r="452" spans="1:9" s="40" customFormat="1" ht="19.5" thickBot="1">
      <c r="A452" s="61" t="s">
        <v>128</v>
      </c>
      <c r="B452" s="62" t="s">
        <v>15</v>
      </c>
      <c r="C452" s="63" t="s">
        <v>9</v>
      </c>
      <c r="D452" s="63" t="s">
        <v>292</v>
      </c>
      <c r="E452" s="63" t="s">
        <v>27</v>
      </c>
      <c r="F452" s="64">
        <f>SUM(G452:I452)</f>
        <v>40</v>
      </c>
      <c r="G452" s="65">
        <v>40</v>
      </c>
      <c r="H452" s="65"/>
      <c r="I452" s="65"/>
    </row>
    <row r="453" spans="1:9" s="17" customFormat="1" ht="19.5" thickBot="1">
      <c r="A453" s="66" t="s">
        <v>16</v>
      </c>
      <c r="B453" s="67"/>
      <c r="C453" s="68"/>
      <c r="D453" s="68"/>
      <c r="E453" s="68"/>
      <c r="F453" s="69">
        <f>SUM(F10,F71,F95,F123,F201,F206,F278,F326,F420)</f>
        <v>1185905.5000000002</v>
      </c>
      <c r="G453" s="69">
        <f>SUM(G10,G71,G95,G123,G201,G206,G278,G326,G420)</f>
        <v>859619</v>
      </c>
      <c r="H453" s="69">
        <f>SUM(H10,H71,H95,H123,H201,H206,H278,H326,H420)</f>
        <v>88658</v>
      </c>
      <c r="I453" s="70">
        <f>SUM(I10,I71,I95,I123,I201,I206,I278,I326,I420)</f>
        <v>237628.5</v>
      </c>
    </row>
    <row r="454" spans="1:5" s="8" customFormat="1" ht="18.75">
      <c r="A454" s="33"/>
      <c r="B454" s="20"/>
      <c r="C454" s="21"/>
      <c r="D454" s="21"/>
      <c r="E454" s="21"/>
    </row>
    <row r="455" spans="1:5" s="5" customFormat="1" ht="18.75">
      <c r="A455" s="34"/>
      <c r="B455" s="23"/>
      <c r="C455" s="24"/>
      <c r="D455" s="24"/>
      <c r="E455" s="24"/>
    </row>
    <row r="456" spans="1:2" s="5" customFormat="1" ht="18.75">
      <c r="A456" s="35"/>
      <c r="B456" s="22"/>
    </row>
    <row r="457" spans="1:2" s="5" customFormat="1" ht="18.75">
      <c r="A457" s="35"/>
      <c r="B457" s="22"/>
    </row>
    <row r="458" spans="1:2" s="5" customFormat="1" ht="18.75">
      <c r="A458" s="35"/>
      <c r="B458" s="22"/>
    </row>
    <row r="459" spans="1:2" s="5" customFormat="1" ht="18.75">
      <c r="A459" s="35"/>
      <c r="B459" s="22"/>
    </row>
    <row r="460" spans="1:5" s="5" customFormat="1" ht="18.75">
      <c r="A460" s="34"/>
      <c r="B460" s="23"/>
      <c r="C460" s="24"/>
      <c r="D460" s="24"/>
      <c r="E460" s="24"/>
    </row>
    <row r="461" spans="1:5" s="5" customFormat="1" ht="18.75">
      <c r="A461" s="34"/>
      <c r="B461" s="23"/>
      <c r="C461" s="24"/>
      <c r="D461" s="24"/>
      <c r="E461" s="24"/>
    </row>
    <row r="462" spans="1:5" s="5" customFormat="1" ht="18.75">
      <c r="A462" s="34"/>
      <c r="B462" s="23"/>
      <c r="C462" s="24"/>
      <c r="D462" s="24"/>
      <c r="E462" s="24"/>
    </row>
    <row r="463" spans="1:5" s="5" customFormat="1" ht="18.75">
      <c r="A463" s="34"/>
      <c r="B463" s="23"/>
      <c r="C463" s="24"/>
      <c r="D463" s="24"/>
      <c r="E463" s="24"/>
    </row>
    <row r="464" spans="1:5" s="5" customFormat="1" ht="18.75">
      <c r="A464" s="34"/>
      <c r="B464" s="23"/>
      <c r="C464" s="24"/>
      <c r="D464" s="24"/>
      <c r="E464" s="24"/>
    </row>
    <row r="465" spans="1:5" s="5" customFormat="1" ht="18.75">
      <c r="A465" s="34"/>
      <c r="B465" s="23"/>
      <c r="C465" s="24"/>
      <c r="D465" s="24"/>
      <c r="E465" s="24"/>
    </row>
    <row r="466" spans="1:5" s="5" customFormat="1" ht="18.75">
      <c r="A466" s="34"/>
      <c r="B466" s="23"/>
      <c r="C466" s="24"/>
      <c r="D466" s="24"/>
      <c r="E466" s="24"/>
    </row>
    <row r="467" spans="1:5" s="5" customFormat="1" ht="18.75">
      <c r="A467" s="34"/>
      <c r="B467" s="23"/>
      <c r="C467" s="24"/>
      <c r="D467" s="24"/>
      <c r="E467" s="24"/>
    </row>
    <row r="468" spans="1:5" s="5" customFormat="1" ht="18.75">
      <c r="A468" s="34"/>
      <c r="B468" s="23"/>
      <c r="C468" s="24"/>
      <c r="D468" s="24"/>
      <c r="E468" s="24"/>
    </row>
    <row r="469" spans="1:5" s="5" customFormat="1" ht="18.75">
      <c r="A469" s="34"/>
      <c r="B469" s="23"/>
      <c r="C469" s="24"/>
      <c r="D469" s="24"/>
      <c r="E469" s="24"/>
    </row>
    <row r="470" spans="1:5" s="5" customFormat="1" ht="18.75">
      <c r="A470" s="34"/>
      <c r="B470" s="23"/>
      <c r="C470" s="24"/>
      <c r="D470" s="24"/>
      <c r="E470" s="24"/>
    </row>
    <row r="471" spans="1:5" s="5" customFormat="1" ht="18.75">
      <c r="A471" s="34"/>
      <c r="B471" s="23"/>
      <c r="C471" s="24"/>
      <c r="D471" s="24"/>
      <c r="E471" s="24"/>
    </row>
    <row r="472" spans="1:5" s="5" customFormat="1" ht="18.75">
      <c r="A472" s="34"/>
      <c r="B472" s="23"/>
      <c r="C472" s="24"/>
      <c r="D472" s="24"/>
      <c r="E472" s="24"/>
    </row>
    <row r="473" spans="1:5" s="5" customFormat="1" ht="18.75">
      <c r="A473" s="34"/>
      <c r="B473" s="23"/>
      <c r="C473" s="24"/>
      <c r="D473" s="24"/>
      <c r="E473" s="24"/>
    </row>
    <row r="474" spans="1:5" s="5" customFormat="1" ht="18.75">
      <c r="A474" s="34"/>
      <c r="B474" s="23"/>
      <c r="C474" s="24"/>
      <c r="D474" s="24"/>
      <c r="E474" s="24"/>
    </row>
    <row r="475" spans="1:5" s="5" customFormat="1" ht="18.75">
      <c r="A475" s="34"/>
      <c r="B475" s="23"/>
      <c r="C475" s="24"/>
      <c r="D475" s="24"/>
      <c r="E475" s="24"/>
    </row>
    <row r="476" spans="1:5" s="5" customFormat="1" ht="18.75">
      <c r="A476" s="34"/>
      <c r="B476" s="23"/>
      <c r="C476" s="24"/>
      <c r="D476" s="24"/>
      <c r="E476" s="24"/>
    </row>
    <row r="477" spans="1:5" s="5" customFormat="1" ht="18.75">
      <c r="A477" s="34"/>
      <c r="B477" s="23"/>
      <c r="C477" s="24"/>
      <c r="D477" s="24"/>
      <c r="E477" s="24"/>
    </row>
    <row r="478" spans="1:5" s="5" customFormat="1" ht="18.75">
      <c r="A478" s="34"/>
      <c r="B478" s="23"/>
      <c r="C478" s="24"/>
      <c r="D478" s="24"/>
      <c r="E478" s="24"/>
    </row>
    <row r="479" spans="1:5" s="5" customFormat="1" ht="18.75">
      <c r="A479" s="34"/>
      <c r="B479" s="23"/>
      <c r="C479" s="24"/>
      <c r="D479" s="24"/>
      <c r="E479" s="24"/>
    </row>
    <row r="480" spans="1:5" s="5" customFormat="1" ht="18.75">
      <c r="A480" s="34"/>
      <c r="B480" s="23"/>
      <c r="C480" s="24"/>
      <c r="D480" s="24"/>
      <c r="E480" s="24"/>
    </row>
    <row r="481" spans="1:5" s="5" customFormat="1" ht="18.75">
      <c r="A481" s="34"/>
      <c r="B481" s="23"/>
      <c r="C481" s="24"/>
      <c r="D481" s="24"/>
      <c r="E481" s="24"/>
    </row>
    <row r="482" spans="1:5" s="5" customFormat="1" ht="18.75">
      <c r="A482" s="34"/>
      <c r="B482" s="23"/>
      <c r="C482" s="24"/>
      <c r="D482" s="24"/>
      <c r="E482" s="24"/>
    </row>
    <row r="483" spans="1:5" s="5" customFormat="1" ht="18.75">
      <c r="A483" s="34"/>
      <c r="B483" s="23"/>
      <c r="C483" s="24"/>
      <c r="D483" s="24"/>
      <c r="E483" s="24"/>
    </row>
    <row r="484" spans="1:5" s="5" customFormat="1" ht="18.75">
      <c r="A484" s="34"/>
      <c r="B484" s="23"/>
      <c r="C484" s="24"/>
      <c r="D484" s="24"/>
      <c r="E484" s="24"/>
    </row>
    <row r="485" spans="1:5" s="5" customFormat="1" ht="18.75">
      <c r="A485" s="34"/>
      <c r="B485" s="23"/>
      <c r="C485" s="24"/>
      <c r="D485" s="24"/>
      <c r="E485" s="24"/>
    </row>
    <row r="486" spans="1:5" s="5" customFormat="1" ht="18.75">
      <c r="A486" s="34"/>
      <c r="B486" s="23"/>
      <c r="C486" s="24"/>
      <c r="D486" s="24"/>
      <c r="E486" s="24"/>
    </row>
    <row r="487" spans="1:5" s="5" customFormat="1" ht="18.75">
      <c r="A487" s="34"/>
      <c r="B487" s="23"/>
      <c r="C487" s="24"/>
      <c r="D487" s="24"/>
      <c r="E487" s="24"/>
    </row>
    <row r="488" spans="1:5" s="5" customFormat="1" ht="18.75">
      <c r="A488" s="34"/>
      <c r="B488" s="23"/>
      <c r="C488" s="24"/>
      <c r="D488" s="24"/>
      <c r="E488" s="24"/>
    </row>
    <row r="489" spans="1:5" s="5" customFormat="1" ht="18.75">
      <c r="A489" s="34"/>
      <c r="B489" s="23"/>
      <c r="C489" s="24"/>
      <c r="D489" s="24"/>
      <c r="E489" s="24"/>
    </row>
    <row r="490" spans="1:5" s="5" customFormat="1" ht="18.75">
      <c r="A490" s="34"/>
      <c r="B490" s="23"/>
      <c r="C490" s="24"/>
      <c r="D490" s="24"/>
      <c r="E490" s="24"/>
    </row>
    <row r="491" spans="1:5" s="5" customFormat="1" ht="18.75">
      <c r="A491" s="34"/>
      <c r="B491" s="23"/>
      <c r="C491" s="24"/>
      <c r="D491" s="24"/>
      <c r="E491" s="24"/>
    </row>
    <row r="492" spans="1:5" s="5" customFormat="1" ht="18.75">
      <c r="A492" s="34"/>
      <c r="B492" s="23"/>
      <c r="C492" s="24"/>
      <c r="D492" s="24"/>
      <c r="E492" s="24"/>
    </row>
    <row r="493" spans="1:5" s="5" customFormat="1" ht="18.75">
      <c r="A493" s="34"/>
      <c r="B493" s="23"/>
      <c r="C493" s="24"/>
      <c r="D493" s="24"/>
      <c r="E493" s="24"/>
    </row>
    <row r="494" spans="1:5" s="5" customFormat="1" ht="18.75">
      <c r="A494" s="34"/>
      <c r="B494" s="23"/>
      <c r="C494" s="24"/>
      <c r="D494" s="24"/>
      <c r="E494" s="24"/>
    </row>
    <row r="495" spans="1:5" s="5" customFormat="1" ht="18.75">
      <c r="A495" s="36"/>
      <c r="B495" s="23"/>
      <c r="C495" s="24"/>
      <c r="D495" s="24"/>
      <c r="E495" s="24"/>
    </row>
    <row r="496" spans="1:5" s="5" customFormat="1" ht="18.75">
      <c r="A496" s="36"/>
      <c r="B496" s="23"/>
      <c r="C496" s="24"/>
      <c r="D496" s="24"/>
      <c r="E496" s="24"/>
    </row>
    <row r="497" spans="1:5" s="5" customFormat="1" ht="18.75">
      <c r="A497" s="36"/>
      <c r="B497" s="23"/>
      <c r="C497" s="24"/>
      <c r="D497" s="24"/>
      <c r="E497" s="24"/>
    </row>
    <row r="498" spans="1:5" s="5" customFormat="1" ht="18.75">
      <c r="A498" s="36"/>
      <c r="B498" s="23"/>
      <c r="C498" s="24"/>
      <c r="D498" s="24"/>
      <c r="E498" s="24"/>
    </row>
    <row r="499" spans="1:5" s="5" customFormat="1" ht="18.75">
      <c r="A499" s="36"/>
      <c r="B499" s="23"/>
      <c r="C499" s="24"/>
      <c r="D499" s="24"/>
      <c r="E499" s="24"/>
    </row>
    <row r="500" spans="1:5" s="5" customFormat="1" ht="18.75">
      <c r="A500" s="36"/>
      <c r="B500" s="23"/>
      <c r="C500" s="24"/>
      <c r="D500" s="24"/>
      <c r="E500" s="24"/>
    </row>
    <row r="501" spans="1:5" s="5" customFormat="1" ht="18.75">
      <c r="A501" s="34"/>
      <c r="B501" s="23"/>
      <c r="C501" s="24"/>
      <c r="D501" s="24"/>
      <c r="E501" s="24"/>
    </row>
    <row r="502" spans="1:5" s="5" customFormat="1" ht="18.75">
      <c r="A502" s="34"/>
      <c r="B502" s="23"/>
      <c r="C502" s="24"/>
      <c r="D502" s="24"/>
      <c r="E502" s="24"/>
    </row>
    <row r="503" spans="1:5" s="5" customFormat="1" ht="18.75">
      <c r="A503" s="34"/>
      <c r="B503" s="23"/>
      <c r="C503" s="24"/>
      <c r="D503" s="24"/>
      <c r="E503" s="24"/>
    </row>
    <row r="504" spans="1:5" s="5" customFormat="1" ht="18.75">
      <c r="A504" s="34"/>
      <c r="B504" s="23"/>
      <c r="C504" s="24"/>
      <c r="D504" s="24"/>
      <c r="E504" s="24"/>
    </row>
    <row r="505" spans="1:5" s="5" customFormat="1" ht="18.75">
      <c r="A505" s="34"/>
      <c r="B505" s="23"/>
      <c r="C505" s="24"/>
      <c r="D505" s="24"/>
      <c r="E505" s="24"/>
    </row>
    <row r="506" spans="1:5" s="5" customFormat="1" ht="18.75">
      <c r="A506" s="34"/>
      <c r="B506" s="23"/>
      <c r="C506" s="24"/>
      <c r="D506" s="24"/>
      <c r="E506" s="24"/>
    </row>
    <row r="507" spans="1:5" s="5" customFormat="1" ht="18.75">
      <c r="A507" s="34"/>
      <c r="B507" s="23"/>
      <c r="C507" s="24"/>
      <c r="D507" s="24"/>
      <c r="E507" s="24"/>
    </row>
    <row r="508" spans="1:5" s="5" customFormat="1" ht="18.75">
      <c r="A508" s="34"/>
      <c r="B508" s="23"/>
      <c r="C508" s="24"/>
      <c r="D508" s="24"/>
      <c r="E508" s="24"/>
    </row>
    <row r="509" spans="1:5" s="5" customFormat="1" ht="18.75">
      <c r="A509" s="34"/>
      <c r="B509" s="23"/>
      <c r="C509" s="24"/>
      <c r="D509" s="24"/>
      <c r="E509" s="24"/>
    </row>
    <row r="510" spans="1:5" s="5" customFormat="1" ht="18.75">
      <c r="A510" s="34"/>
      <c r="B510" s="23"/>
      <c r="C510" s="24"/>
      <c r="D510" s="24"/>
      <c r="E510" s="24"/>
    </row>
    <row r="511" spans="1:5" s="5" customFormat="1" ht="18.75">
      <c r="A511" s="34"/>
      <c r="B511" s="23"/>
      <c r="C511" s="24"/>
      <c r="D511" s="24"/>
      <c r="E511" s="24"/>
    </row>
    <row r="512" spans="1:5" s="5" customFormat="1" ht="18.75">
      <c r="A512" s="34"/>
      <c r="B512" s="23"/>
      <c r="C512" s="24"/>
      <c r="D512" s="24"/>
      <c r="E512" s="24"/>
    </row>
    <row r="513" spans="1:5" s="5" customFormat="1" ht="18.75">
      <c r="A513" s="34"/>
      <c r="B513" s="23"/>
      <c r="C513" s="24"/>
      <c r="D513" s="24"/>
      <c r="E513" s="24"/>
    </row>
    <row r="514" spans="1:5" s="5" customFormat="1" ht="18.75">
      <c r="A514" s="34"/>
      <c r="B514" s="23"/>
      <c r="C514" s="24"/>
      <c r="D514" s="24"/>
      <c r="E514" s="24"/>
    </row>
    <row r="515" spans="1:5" s="5" customFormat="1" ht="18.75">
      <c r="A515" s="34"/>
      <c r="B515" s="23"/>
      <c r="C515" s="24"/>
      <c r="D515" s="24"/>
      <c r="E515" s="24"/>
    </row>
    <row r="516" spans="1:5" s="5" customFormat="1" ht="18.75">
      <c r="A516" s="34"/>
      <c r="B516" s="23"/>
      <c r="C516" s="24"/>
      <c r="D516" s="24"/>
      <c r="E516" s="24"/>
    </row>
    <row r="517" spans="1:5" s="5" customFormat="1" ht="18.75">
      <c r="A517" s="34"/>
      <c r="B517" s="23"/>
      <c r="C517" s="24"/>
      <c r="D517" s="24"/>
      <c r="E517" s="24"/>
    </row>
    <row r="518" spans="1:5" s="5" customFormat="1" ht="18.75">
      <c r="A518" s="34"/>
      <c r="B518" s="23"/>
      <c r="C518" s="24"/>
      <c r="D518" s="24"/>
      <c r="E518" s="24"/>
    </row>
    <row r="519" spans="1:5" s="5" customFormat="1" ht="18.75">
      <c r="A519" s="34"/>
      <c r="B519" s="23"/>
      <c r="C519" s="24"/>
      <c r="D519" s="24"/>
      <c r="E519" s="24"/>
    </row>
    <row r="520" spans="1:5" s="5" customFormat="1" ht="18.75">
      <c r="A520" s="34"/>
      <c r="B520" s="23"/>
      <c r="C520" s="24"/>
      <c r="D520" s="24"/>
      <c r="E520" s="24"/>
    </row>
    <row r="521" spans="1:5" s="5" customFormat="1" ht="18.75">
      <c r="A521" s="34"/>
      <c r="B521" s="23"/>
      <c r="C521" s="24"/>
      <c r="D521" s="24"/>
      <c r="E521" s="24"/>
    </row>
    <row r="522" spans="1:5" s="5" customFormat="1" ht="18.75">
      <c r="A522" s="34"/>
      <c r="B522" s="23"/>
      <c r="C522" s="24"/>
      <c r="D522" s="24"/>
      <c r="E522" s="24"/>
    </row>
    <row r="523" spans="1:5" s="5" customFormat="1" ht="18.75">
      <c r="A523" s="34"/>
      <c r="B523" s="23"/>
      <c r="C523" s="24"/>
      <c r="D523" s="24"/>
      <c r="E523" s="24"/>
    </row>
    <row r="524" spans="1:5" s="5" customFormat="1" ht="18.75">
      <c r="A524" s="34"/>
      <c r="B524" s="23"/>
      <c r="C524" s="24"/>
      <c r="D524" s="24"/>
      <c r="E524" s="24"/>
    </row>
    <row r="525" spans="1:5" s="5" customFormat="1" ht="18.75">
      <c r="A525" s="34"/>
      <c r="B525" s="23"/>
      <c r="C525" s="24"/>
      <c r="D525" s="24"/>
      <c r="E525" s="24"/>
    </row>
    <row r="526" spans="1:5" s="5" customFormat="1" ht="18.75">
      <c r="A526" s="34"/>
      <c r="B526" s="23"/>
      <c r="C526" s="24"/>
      <c r="D526" s="24"/>
      <c r="E526" s="24"/>
    </row>
    <row r="527" spans="1:5" s="5" customFormat="1" ht="18.75">
      <c r="A527" s="34"/>
      <c r="B527" s="23"/>
      <c r="C527" s="24"/>
      <c r="D527" s="24"/>
      <c r="E527" s="24"/>
    </row>
    <row r="528" spans="1:5" s="5" customFormat="1" ht="18.75">
      <c r="A528" s="34"/>
      <c r="B528" s="23"/>
      <c r="C528" s="24"/>
      <c r="D528" s="24"/>
      <c r="E528" s="24"/>
    </row>
    <row r="529" spans="1:5" s="5" customFormat="1" ht="18.75">
      <c r="A529" s="34"/>
      <c r="B529" s="23"/>
      <c r="C529" s="24"/>
      <c r="D529" s="24"/>
      <c r="E529" s="24"/>
    </row>
    <row r="530" spans="1:5" s="5" customFormat="1" ht="18.75">
      <c r="A530" s="34"/>
      <c r="B530" s="23"/>
      <c r="C530" s="24"/>
      <c r="D530" s="24"/>
      <c r="E530" s="24"/>
    </row>
    <row r="531" spans="1:5" s="5" customFormat="1" ht="18.75">
      <c r="A531" s="34"/>
      <c r="B531" s="23"/>
      <c r="C531" s="24"/>
      <c r="D531" s="24"/>
      <c r="E531" s="24"/>
    </row>
    <row r="532" spans="1:5" s="5" customFormat="1" ht="18.75">
      <c r="A532" s="34"/>
      <c r="B532" s="23"/>
      <c r="C532" s="24"/>
      <c r="D532" s="24"/>
      <c r="E532" s="24"/>
    </row>
    <row r="533" spans="1:5" s="5" customFormat="1" ht="18.75">
      <c r="A533" s="34"/>
      <c r="B533" s="23"/>
      <c r="C533" s="24"/>
      <c r="D533" s="24"/>
      <c r="E533" s="24"/>
    </row>
    <row r="534" spans="1:5" s="5" customFormat="1" ht="18.75">
      <c r="A534" s="34"/>
      <c r="B534" s="23"/>
      <c r="C534" s="24"/>
      <c r="D534" s="24"/>
      <c r="E534" s="24"/>
    </row>
    <row r="535" spans="1:5" s="5" customFormat="1" ht="18.75">
      <c r="A535" s="34"/>
      <c r="B535" s="23"/>
      <c r="C535" s="24"/>
      <c r="D535" s="24"/>
      <c r="E535" s="24"/>
    </row>
    <row r="536" spans="1:5" s="5" customFormat="1" ht="18.75">
      <c r="A536" s="34"/>
      <c r="B536" s="23"/>
      <c r="C536" s="24"/>
      <c r="D536" s="24"/>
      <c r="E536" s="24"/>
    </row>
    <row r="537" spans="1:5" s="5" customFormat="1" ht="18.75">
      <c r="A537" s="34"/>
      <c r="B537" s="23"/>
      <c r="C537" s="24"/>
      <c r="D537" s="24"/>
      <c r="E537" s="24"/>
    </row>
    <row r="538" spans="1:5" s="5" customFormat="1" ht="18.75">
      <c r="A538" s="34"/>
      <c r="B538" s="23"/>
      <c r="C538" s="24"/>
      <c r="D538" s="24"/>
      <c r="E538" s="24"/>
    </row>
    <row r="539" spans="1:5" s="5" customFormat="1" ht="18.75">
      <c r="A539" s="34"/>
      <c r="B539" s="23"/>
      <c r="C539" s="24"/>
      <c r="D539" s="24"/>
      <c r="E539" s="24"/>
    </row>
    <row r="540" spans="1:5" s="5" customFormat="1" ht="18.75">
      <c r="A540" s="34"/>
      <c r="B540" s="23"/>
      <c r="C540" s="24"/>
      <c r="D540" s="24"/>
      <c r="E540" s="24"/>
    </row>
    <row r="541" spans="1:5" s="5" customFormat="1" ht="18.75">
      <c r="A541" s="34"/>
      <c r="B541" s="23"/>
      <c r="C541" s="24"/>
      <c r="D541" s="24"/>
      <c r="E541" s="24"/>
    </row>
    <row r="542" spans="1:5" s="5" customFormat="1" ht="18.75">
      <c r="A542" s="34"/>
      <c r="B542" s="23"/>
      <c r="C542" s="24"/>
      <c r="D542" s="24"/>
      <c r="E542" s="24"/>
    </row>
    <row r="543" spans="1:5" s="5" customFormat="1" ht="18.75">
      <c r="A543" s="34"/>
      <c r="B543" s="23"/>
      <c r="C543" s="24"/>
      <c r="D543" s="24"/>
      <c r="E543" s="24"/>
    </row>
    <row r="544" spans="1:5" s="5" customFormat="1" ht="18.75">
      <c r="A544" s="34"/>
      <c r="B544" s="23"/>
      <c r="C544" s="24"/>
      <c r="D544" s="24"/>
      <c r="E544" s="24"/>
    </row>
    <row r="545" spans="1:5" s="5" customFormat="1" ht="18.75">
      <c r="A545" s="34"/>
      <c r="B545" s="23"/>
      <c r="C545" s="24"/>
      <c r="D545" s="24"/>
      <c r="E545" s="24"/>
    </row>
    <row r="546" spans="1:5" s="5" customFormat="1" ht="18.75">
      <c r="A546" s="34"/>
      <c r="B546" s="23"/>
      <c r="C546" s="24"/>
      <c r="D546" s="24"/>
      <c r="E546" s="24"/>
    </row>
    <row r="547" spans="1:5" s="5" customFormat="1" ht="18.75">
      <c r="A547" s="34"/>
      <c r="B547" s="23"/>
      <c r="C547" s="24"/>
      <c r="D547" s="24"/>
      <c r="E547" s="24"/>
    </row>
    <row r="548" spans="1:5" s="5" customFormat="1" ht="18.75">
      <c r="A548" s="34"/>
      <c r="B548" s="23"/>
      <c r="C548" s="24"/>
      <c r="D548" s="24"/>
      <c r="E548" s="24"/>
    </row>
    <row r="549" spans="1:5" s="5" customFormat="1" ht="18.75">
      <c r="A549" s="34"/>
      <c r="B549" s="23"/>
      <c r="C549" s="24"/>
      <c r="D549" s="24"/>
      <c r="E549" s="24"/>
    </row>
    <row r="550" spans="1:5" s="5" customFormat="1" ht="18.75">
      <c r="A550" s="34"/>
      <c r="B550" s="23"/>
      <c r="C550" s="24"/>
      <c r="D550" s="24"/>
      <c r="E550" s="24"/>
    </row>
    <row r="551" spans="1:5" s="5" customFormat="1" ht="18.75">
      <c r="A551" s="34"/>
      <c r="B551" s="23"/>
      <c r="C551" s="24"/>
      <c r="D551" s="24"/>
      <c r="E551" s="24"/>
    </row>
    <row r="552" spans="1:5" s="5" customFormat="1" ht="18.75">
      <c r="A552" s="34"/>
      <c r="B552" s="23"/>
      <c r="C552" s="24"/>
      <c r="D552" s="24"/>
      <c r="E552" s="24"/>
    </row>
    <row r="553" spans="1:5" s="5" customFormat="1" ht="18.75">
      <c r="A553" s="34"/>
      <c r="B553" s="23"/>
      <c r="C553" s="24"/>
      <c r="D553" s="24"/>
      <c r="E553" s="24"/>
    </row>
    <row r="554" spans="1:5" s="5" customFormat="1" ht="18.75">
      <c r="A554" s="34"/>
      <c r="B554" s="23"/>
      <c r="C554" s="24"/>
      <c r="D554" s="24"/>
      <c r="E554" s="24"/>
    </row>
    <row r="555" spans="1:5" s="5" customFormat="1" ht="18.75">
      <c r="A555" s="34"/>
      <c r="B555" s="23"/>
      <c r="C555" s="24"/>
      <c r="D555" s="24"/>
      <c r="E555" s="24"/>
    </row>
    <row r="556" spans="1:5" s="5" customFormat="1" ht="18.75">
      <c r="A556" s="34"/>
      <c r="B556" s="23"/>
      <c r="C556" s="24"/>
      <c r="D556" s="24"/>
      <c r="E556" s="24"/>
    </row>
    <row r="557" spans="1:5" s="5" customFormat="1" ht="18.75">
      <c r="A557" s="34"/>
      <c r="B557" s="23"/>
      <c r="C557" s="24"/>
      <c r="D557" s="24"/>
      <c r="E557" s="24"/>
    </row>
    <row r="558" spans="1:5" s="5" customFormat="1" ht="18.75">
      <c r="A558" s="34"/>
      <c r="B558" s="23"/>
      <c r="C558" s="24"/>
      <c r="D558" s="24"/>
      <c r="E558" s="24"/>
    </row>
    <row r="559" spans="1:5" s="5" customFormat="1" ht="18.75">
      <c r="A559" s="34"/>
      <c r="B559" s="23"/>
      <c r="C559" s="24"/>
      <c r="D559" s="24"/>
      <c r="E559" s="24"/>
    </row>
    <row r="560" spans="1:5" s="5" customFormat="1" ht="18.75">
      <c r="A560" s="34"/>
      <c r="B560" s="23"/>
      <c r="C560" s="24"/>
      <c r="D560" s="24"/>
      <c r="E560" s="24"/>
    </row>
    <row r="561" spans="1:5" s="5" customFormat="1" ht="18.75">
      <c r="A561" s="34"/>
      <c r="B561" s="23"/>
      <c r="C561" s="24"/>
      <c r="D561" s="24"/>
      <c r="E561" s="24"/>
    </row>
    <row r="562" spans="1:5" s="5" customFormat="1" ht="18.75">
      <c r="A562" s="34"/>
      <c r="B562" s="23"/>
      <c r="C562" s="24"/>
      <c r="D562" s="24"/>
      <c r="E562" s="24"/>
    </row>
    <row r="563" spans="1:5" s="5" customFormat="1" ht="18.75">
      <c r="A563" s="34"/>
      <c r="B563" s="23"/>
      <c r="C563" s="24"/>
      <c r="D563" s="24"/>
      <c r="E563" s="24"/>
    </row>
    <row r="564" spans="1:5" s="5" customFormat="1" ht="18.75">
      <c r="A564" s="34"/>
      <c r="B564" s="23"/>
      <c r="C564" s="24"/>
      <c r="D564" s="24"/>
      <c r="E564" s="24"/>
    </row>
    <row r="565" spans="1:5" s="5" customFormat="1" ht="18.75">
      <c r="A565" s="34"/>
      <c r="B565" s="23"/>
      <c r="C565" s="24"/>
      <c r="D565" s="24"/>
      <c r="E565" s="24"/>
    </row>
    <row r="566" spans="1:5" s="5" customFormat="1" ht="18.75">
      <c r="A566" s="34"/>
      <c r="B566" s="23"/>
      <c r="C566" s="24"/>
      <c r="D566" s="24"/>
      <c r="E566" s="24"/>
    </row>
    <row r="567" spans="1:5" s="5" customFormat="1" ht="18.75">
      <c r="A567" s="34"/>
      <c r="B567" s="23"/>
      <c r="C567" s="24"/>
      <c r="D567" s="24"/>
      <c r="E567" s="24"/>
    </row>
    <row r="568" spans="1:5" s="5" customFormat="1" ht="18.75">
      <c r="A568" s="34"/>
      <c r="B568" s="23"/>
      <c r="C568" s="24"/>
      <c r="D568" s="24"/>
      <c r="E568" s="24"/>
    </row>
    <row r="569" spans="1:5" s="5" customFormat="1" ht="18.75">
      <c r="A569" s="34"/>
      <c r="B569" s="23"/>
      <c r="C569" s="24"/>
      <c r="D569" s="24"/>
      <c r="E569" s="24"/>
    </row>
    <row r="570" spans="1:5" s="5" customFormat="1" ht="18.75">
      <c r="A570" s="34"/>
      <c r="B570" s="23"/>
      <c r="C570" s="24"/>
      <c r="D570" s="24"/>
      <c r="E570" s="24"/>
    </row>
    <row r="571" spans="1:5" s="5" customFormat="1" ht="18.75">
      <c r="A571" s="34"/>
      <c r="B571" s="23"/>
      <c r="C571" s="24"/>
      <c r="D571" s="24"/>
      <c r="E571" s="24"/>
    </row>
    <row r="572" spans="1:5" s="5" customFormat="1" ht="18.75">
      <c r="A572" s="34"/>
      <c r="B572" s="23"/>
      <c r="C572" s="24"/>
      <c r="D572" s="24"/>
      <c r="E572" s="24"/>
    </row>
    <row r="573" spans="1:5" s="5" customFormat="1" ht="18.75">
      <c r="A573" s="34"/>
      <c r="B573" s="23"/>
      <c r="C573" s="24"/>
      <c r="D573" s="24"/>
      <c r="E573" s="24"/>
    </row>
    <row r="574" spans="1:5" s="5" customFormat="1" ht="18.75">
      <c r="A574" s="34"/>
      <c r="B574" s="23"/>
      <c r="C574" s="24"/>
      <c r="D574" s="24"/>
      <c r="E574" s="24"/>
    </row>
    <row r="575" spans="1:5" s="5" customFormat="1" ht="18.75">
      <c r="A575" s="34"/>
      <c r="B575" s="23"/>
      <c r="C575" s="24"/>
      <c r="D575" s="24"/>
      <c r="E575" s="24"/>
    </row>
    <row r="576" spans="1:5" s="5" customFormat="1" ht="18.75">
      <c r="A576" s="34"/>
      <c r="B576" s="23"/>
      <c r="C576" s="24"/>
      <c r="D576" s="24"/>
      <c r="E576" s="24"/>
    </row>
    <row r="577" spans="1:5" s="5" customFormat="1" ht="18.75">
      <c r="A577" s="34"/>
      <c r="B577" s="23"/>
      <c r="C577" s="24"/>
      <c r="D577" s="24"/>
      <c r="E577" s="24"/>
    </row>
    <row r="578" spans="1:5" s="5" customFormat="1" ht="18.75">
      <c r="A578" s="34"/>
      <c r="B578" s="23"/>
      <c r="C578" s="24"/>
      <c r="D578" s="24"/>
      <c r="E578" s="24"/>
    </row>
    <row r="579" spans="1:5" s="5" customFormat="1" ht="18.75">
      <c r="A579" s="34"/>
      <c r="B579" s="23"/>
      <c r="C579" s="24"/>
      <c r="D579" s="24"/>
      <c r="E579" s="24"/>
    </row>
    <row r="580" spans="1:5" s="5" customFormat="1" ht="18.75">
      <c r="A580" s="34"/>
      <c r="B580" s="23"/>
      <c r="C580" s="24"/>
      <c r="D580" s="24"/>
      <c r="E580" s="24"/>
    </row>
    <row r="581" spans="1:5" s="5" customFormat="1" ht="18.75">
      <c r="A581" s="34"/>
      <c r="B581" s="23"/>
      <c r="C581" s="24"/>
      <c r="D581" s="24"/>
      <c r="E581" s="24"/>
    </row>
    <row r="582" spans="1:5" s="5" customFormat="1" ht="18.75">
      <c r="A582" s="34"/>
      <c r="B582" s="23"/>
      <c r="C582" s="24"/>
      <c r="D582" s="24"/>
      <c r="E582" s="24"/>
    </row>
    <row r="583" spans="1:5" s="5" customFormat="1" ht="18.75">
      <c r="A583" s="34"/>
      <c r="B583" s="23"/>
      <c r="C583" s="24"/>
      <c r="D583" s="24"/>
      <c r="E583" s="24"/>
    </row>
    <row r="584" spans="1:5" s="5" customFormat="1" ht="18.75">
      <c r="A584" s="34"/>
      <c r="B584" s="23"/>
      <c r="C584" s="24"/>
      <c r="D584" s="24"/>
      <c r="E584" s="24"/>
    </row>
    <row r="585" spans="1:5" s="5" customFormat="1" ht="18.75">
      <c r="A585" s="34"/>
      <c r="B585" s="23"/>
      <c r="C585" s="24"/>
      <c r="D585" s="24"/>
      <c r="E585" s="24"/>
    </row>
    <row r="586" spans="1:5" s="5" customFormat="1" ht="18.75">
      <c r="A586" s="34"/>
      <c r="B586" s="23"/>
      <c r="C586" s="24"/>
      <c r="D586" s="24"/>
      <c r="E586" s="24"/>
    </row>
    <row r="587" spans="1:5" s="5" customFormat="1" ht="18.75">
      <c r="A587" s="34"/>
      <c r="B587" s="23"/>
      <c r="C587" s="24"/>
      <c r="D587" s="24"/>
      <c r="E587" s="24"/>
    </row>
    <row r="588" spans="1:5" s="5" customFormat="1" ht="18.75">
      <c r="A588" s="34"/>
      <c r="B588" s="23"/>
      <c r="C588" s="24"/>
      <c r="D588" s="24"/>
      <c r="E588" s="24"/>
    </row>
    <row r="589" spans="1:5" s="5" customFormat="1" ht="18.75">
      <c r="A589" s="34"/>
      <c r="B589" s="23"/>
      <c r="C589" s="24"/>
      <c r="D589" s="24"/>
      <c r="E589" s="24"/>
    </row>
    <row r="590" spans="1:5" s="5" customFormat="1" ht="18.75">
      <c r="A590" s="34"/>
      <c r="B590" s="23"/>
      <c r="C590" s="24"/>
      <c r="D590" s="24"/>
      <c r="E590" s="24"/>
    </row>
    <row r="591" spans="1:5" s="5" customFormat="1" ht="18.75">
      <c r="A591" s="34"/>
      <c r="B591" s="23"/>
      <c r="C591" s="24"/>
      <c r="D591" s="24"/>
      <c r="E591" s="24"/>
    </row>
    <row r="592" spans="1:5" s="5" customFormat="1" ht="18.75">
      <c r="A592" s="34"/>
      <c r="B592" s="23"/>
      <c r="C592" s="24"/>
      <c r="D592" s="24"/>
      <c r="E592" s="24"/>
    </row>
    <row r="593" spans="1:5" s="5" customFormat="1" ht="18.75">
      <c r="A593" s="34"/>
      <c r="B593" s="23"/>
      <c r="C593" s="24"/>
      <c r="D593" s="24"/>
      <c r="E593" s="24"/>
    </row>
    <row r="594" spans="1:5" s="5" customFormat="1" ht="18.75">
      <c r="A594" s="34"/>
      <c r="B594" s="23"/>
      <c r="C594" s="24"/>
      <c r="D594" s="24"/>
      <c r="E594" s="24"/>
    </row>
    <row r="595" spans="1:5" s="5" customFormat="1" ht="18.75">
      <c r="A595" s="34"/>
      <c r="B595" s="23"/>
      <c r="C595" s="24"/>
      <c r="D595" s="24"/>
      <c r="E595" s="24"/>
    </row>
    <row r="596" spans="1:5" s="5" customFormat="1" ht="18.75">
      <c r="A596" s="34"/>
      <c r="B596" s="23"/>
      <c r="C596" s="24"/>
      <c r="D596" s="24"/>
      <c r="E596" s="24"/>
    </row>
    <row r="597" spans="1:5" s="5" customFormat="1" ht="18.75">
      <c r="A597" s="34"/>
      <c r="B597" s="23"/>
      <c r="C597" s="24"/>
      <c r="D597" s="24"/>
      <c r="E597" s="24"/>
    </row>
    <row r="598" spans="1:5" s="5" customFormat="1" ht="18.75">
      <c r="A598" s="34"/>
      <c r="B598" s="23"/>
      <c r="C598" s="24"/>
      <c r="D598" s="24"/>
      <c r="E598" s="24"/>
    </row>
    <row r="599" spans="1:5" s="5" customFormat="1" ht="18.75">
      <c r="A599" s="34"/>
      <c r="B599" s="23"/>
      <c r="C599" s="24"/>
      <c r="D599" s="24"/>
      <c r="E599" s="24"/>
    </row>
    <row r="600" spans="1:5" s="5" customFormat="1" ht="18.75">
      <c r="A600" s="34"/>
      <c r="B600" s="23"/>
      <c r="C600" s="24"/>
      <c r="D600" s="24"/>
      <c r="E600" s="24"/>
    </row>
    <row r="601" spans="1:5" s="5" customFormat="1" ht="18.75">
      <c r="A601" s="34"/>
      <c r="B601" s="23"/>
      <c r="C601" s="24"/>
      <c r="D601" s="24"/>
      <c r="E601" s="24"/>
    </row>
    <row r="602" spans="1:5" s="5" customFormat="1" ht="18.75">
      <c r="A602" s="34"/>
      <c r="B602" s="23"/>
      <c r="C602" s="24"/>
      <c r="D602" s="24"/>
      <c r="E602" s="24"/>
    </row>
    <row r="603" spans="1:5" s="5" customFormat="1" ht="18.75">
      <c r="A603" s="34"/>
      <c r="B603" s="23"/>
      <c r="C603" s="24"/>
      <c r="D603" s="24"/>
      <c r="E603" s="24"/>
    </row>
    <row r="604" spans="1:5" s="5" customFormat="1" ht="18.75">
      <c r="A604" s="34"/>
      <c r="B604" s="23"/>
      <c r="C604" s="24"/>
      <c r="D604" s="24"/>
      <c r="E604" s="24"/>
    </row>
    <row r="605" spans="1:5" s="5" customFormat="1" ht="18.75">
      <c r="A605" s="34"/>
      <c r="B605" s="23"/>
      <c r="C605" s="24"/>
      <c r="D605" s="24"/>
      <c r="E605" s="24"/>
    </row>
    <row r="606" spans="1:5" s="5" customFormat="1" ht="18.75">
      <c r="A606" s="34"/>
      <c r="B606" s="23"/>
      <c r="C606" s="24"/>
      <c r="D606" s="24"/>
      <c r="E606" s="24"/>
    </row>
    <row r="607" spans="1:5" s="5" customFormat="1" ht="18.75">
      <c r="A607" s="34"/>
      <c r="B607" s="23"/>
      <c r="C607" s="24"/>
      <c r="D607" s="24"/>
      <c r="E607" s="24"/>
    </row>
    <row r="608" spans="1:5" s="5" customFormat="1" ht="18.75">
      <c r="A608" s="34"/>
      <c r="B608" s="23"/>
      <c r="C608" s="24"/>
      <c r="D608" s="24"/>
      <c r="E608" s="24"/>
    </row>
    <row r="609" spans="1:5" s="5" customFormat="1" ht="18.75">
      <c r="A609" s="34"/>
      <c r="B609" s="23"/>
      <c r="C609" s="24"/>
      <c r="D609" s="24"/>
      <c r="E609" s="24"/>
    </row>
    <row r="610" spans="1:5" s="5" customFormat="1" ht="18.75">
      <c r="A610" s="34"/>
      <c r="B610" s="23"/>
      <c r="C610" s="24"/>
      <c r="D610" s="24"/>
      <c r="E610" s="24"/>
    </row>
    <row r="611" spans="1:5" s="5" customFormat="1" ht="18.75">
      <c r="A611" s="34"/>
      <c r="B611" s="23"/>
      <c r="C611" s="24"/>
      <c r="D611" s="24"/>
      <c r="E611" s="24"/>
    </row>
    <row r="612" spans="1:5" s="5" customFormat="1" ht="18.75">
      <c r="A612" s="34"/>
      <c r="B612" s="23"/>
      <c r="C612" s="24"/>
      <c r="D612" s="24"/>
      <c r="E612" s="24"/>
    </row>
    <row r="613" spans="1:5" s="5" customFormat="1" ht="18.75">
      <c r="A613" s="34"/>
      <c r="B613" s="23"/>
      <c r="C613" s="24"/>
      <c r="D613" s="24"/>
      <c r="E613" s="24"/>
    </row>
    <row r="614" spans="1:5" s="5" customFormat="1" ht="18.75">
      <c r="A614" s="34"/>
      <c r="B614" s="23"/>
      <c r="C614" s="24"/>
      <c r="D614" s="24"/>
      <c r="E614" s="24"/>
    </row>
    <row r="615" spans="1:5" s="5" customFormat="1" ht="18.75">
      <c r="A615" s="34"/>
      <c r="B615" s="23"/>
      <c r="C615" s="24"/>
      <c r="D615" s="24"/>
      <c r="E615" s="24"/>
    </row>
    <row r="616" spans="1:5" s="5" customFormat="1" ht="18.75">
      <c r="A616" s="34"/>
      <c r="B616" s="23"/>
      <c r="C616" s="24"/>
      <c r="D616" s="24"/>
      <c r="E616" s="24"/>
    </row>
    <row r="617" spans="1:5" s="5" customFormat="1" ht="18.75">
      <c r="A617" s="34"/>
      <c r="B617" s="23"/>
      <c r="C617" s="24"/>
      <c r="D617" s="24"/>
      <c r="E617" s="24"/>
    </row>
    <row r="618" spans="1:5" s="5" customFormat="1" ht="18.75">
      <c r="A618" s="34"/>
      <c r="B618" s="23"/>
      <c r="C618" s="24"/>
      <c r="D618" s="24"/>
      <c r="E618" s="24"/>
    </row>
    <row r="619" spans="1:5" s="5" customFormat="1" ht="18.75">
      <c r="A619" s="34"/>
      <c r="B619" s="23"/>
      <c r="C619" s="24"/>
      <c r="D619" s="24"/>
      <c r="E619" s="24"/>
    </row>
    <row r="620" spans="1:5" s="5" customFormat="1" ht="18.75">
      <c r="A620" s="34"/>
      <c r="B620" s="23"/>
      <c r="C620" s="24"/>
      <c r="D620" s="24"/>
      <c r="E620" s="24"/>
    </row>
    <row r="621" spans="1:5" s="5" customFormat="1" ht="18.75">
      <c r="A621" s="34"/>
      <c r="B621" s="23"/>
      <c r="C621" s="24"/>
      <c r="D621" s="24"/>
      <c r="E621" s="24"/>
    </row>
    <row r="622" spans="1:5" s="5" customFormat="1" ht="18.75">
      <c r="A622" s="34"/>
      <c r="B622" s="23"/>
      <c r="C622" s="24"/>
      <c r="D622" s="24"/>
      <c r="E622" s="24"/>
    </row>
    <row r="623" spans="1:5" s="5" customFormat="1" ht="18.75">
      <c r="A623" s="34"/>
      <c r="B623" s="23"/>
      <c r="C623" s="24"/>
      <c r="D623" s="24"/>
      <c r="E623" s="24"/>
    </row>
    <row r="624" spans="1:5" s="5" customFormat="1" ht="18.75">
      <c r="A624" s="34"/>
      <c r="B624" s="23"/>
      <c r="C624" s="24"/>
      <c r="D624" s="24"/>
      <c r="E624" s="24"/>
    </row>
    <row r="625" spans="1:5" s="5" customFormat="1" ht="18.75">
      <c r="A625" s="34"/>
      <c r="B625" s="23"/>
      <c r="C625" s="24"/>
      <c r="D625" s="24"/>
      <c r="E625" s="24"/>
    </row>
    <row r="626" spans="1:5" s="5" customFormat="1" ht="18.75">
      <c r="A626" s="34"/>
      <c r="B626" s="23"/>
      <c r="C626" s="24"/>
      <c r="D626" s="24"/>
      <c r="E626" s="24"/>
    </row>
    <row r="627" spans="1:5" s="5" customFormat="1" ht="18.75">
      <c r="A627" s="34"/>
      <c r="B627" s="23"/>
      <c r="C627" s="24"/>
      <c r="D627" s="24"/>
      <c r="E627" s="24"/>
    </row>
    <row r="628" spans="1:5" s="5" customFormat="1" ht="18.75">
      <c r="A628" s="34"/>
      <c r="B628" s="23"/>
      <c r="C628" s="24"/>
      <c r="D628" s="24"/>
      <c r="E628" s="24"/>
    </row>
    <row r="629" spans="1:5" s="5" customFormat="1" ht="18.75">
      <c r="A629" s="34"/>
      <c r="B629" s="23"/>
      <c r="C629" s="24"/>
      <c r="D629" s="24"/>
      <c r="E629" s="24"/>
    </row>
    <row r="630" spans="1:5" s="5" customFormat="1" ht="18.75">
      <c r="A630" s="34"/>
      <c r="B630" s="23"/>
      <c r="C630" s="24"/>
      <c r="D630" s="24"/>
      <c r="E630" s="24"/>
    </row>
    <row r="631" spans="1:5" s="5" customFormat="1" ht="18.75">
      <c r="A631" s="34"/>
      <c r="B631" s="23"/>
      <c r="C631" s="24"/>
      <c r="D631" s="24"/>
      <c r="E631" s="24"/>
    </row>
    <row r="632" spans="1:5" s="5" customFormat="1" ht="18.75">
      <c r="A632" s="34"/>
      <c r="B632" s="23"/>
      <c r="C632" s="24"/>
      <c r="D632" s="24"/>
      <c r="E632" s="24"/>
    </row>
    <row r="633" spans="1:5" s="5" customFormat="1" ht="18.75">
      <c r="A633" s="34"/>
      <c r="B633" s="23"/>
      <c r="C633" s="24"/>
      <c r="D633" s="24"/>
      <c r="E633" s="24"/>
    </row>
    <row r="634" spans="1:5" s="5" customFormat="1" ht="18.75">
      <c r="A634" s="34"/>
      <c r="B634" s="23"/>
      <c r="C634" s="24"/>
      <c r="D634" s="24"/>
      <c r="E634" s="24"/>
    </row>
    <row r="635" spans="1:5" s="5" customFormat="1" ht="18.75">
      <c r="A635" s="34"/>
      <c r="B635" s="23"/>
      <c r="C635" s="24"/>
      <c r="D635" s="24"/>
      <c r="E635" s="24"/>
    </row>
    <row r="636" spans="1:5" s="5" customFormat="1" ht="18.75">
      <c r="A636" s="34"/>
      <c r="B636" s="23"/>
      <c r="C636" s="24"/>
      <c r="D636" s="24"/>
      <c r="E636" s="24"/>
    </row>
    <row r="637" spans="1:5" s="5" customFormat="1" ht="18.75">
      <c r="A637" s="34"/>
      <c r="B637" s="23"/>
      <c r="C637" s="24"/>
      <c r="D637" s="24"/>
      <c r="E637" s="24"/>
    </row>
    <row r="638" spans="1:5" s="5" customFormat="1" ht="18.75">
      <c r="A638" s="34"/>
      <c r="B638" s="23"/>
      <c r="C638" s="24"/>
      <c r="D638" s="24"/>
      <c r="E638" s="24"/>
    </row>
    <row r="639" spans="1:5" s="5" customFormat="1" ht="18.75">
      <c r="A639" s="34"/>
      <c r="B639" s="23"/>
      <c r="C639" s="24"/>
      <c r="D639" s="24"/>
      <c r="E639" s="24"/>
    </row>
    <row r="640" spans="1:5" s="5" customFormat="1" ht="18.75">
      <c r="A640" s="34"/>
      <c r="B640" s="23"/>
      <c r="C640" s="24"/>
      <c r="D640" s="24"/>
      <c r="E640" s="24"/>
    </row>
    <row r="641" spans="1:5" s="5" customFormat="1" ht="18.75">
      <c r="A641" s="34"/>
      <c r="B641" s="23"/>
      <c r="C641" s="24"/>
      <c r="D641" s="24"/>
      <c r="E641" s="24"/>
    </row>
    <row r="642" spans="1:5" s="5" customFormat="1" ht="18.75">
      <c r="A642" s="34"/>
      <c r="B642" s="23"/>
      <c r="C642" s="24"/>
      <c r="D642" s="24"/>
      <c r="E642" s="24"/>
    </row>
    <row r="643" spans="1:5" s="5" customFormat="1" ht="18.75">
      <c r="A643" s="34"/>
      <c r="B643" s="23"/>
      <c r="C643" s="24"/>
      <c r="D643" s="24"/>
      <c r="E643" s="24"/>
    </row>
    <row r="644" spans="1:5" s="5" customFormat="1" ht="18.75">
      <c r="A644" s="34"/>
      <c r="B644" s="23"/>
      <c r="C644" s="24"/>
      <c r="D644" s="24"/>
      <c r="E644" s="24"/>
    </row>
    <row r="645" spans="1:5" s="5" customFormat="1" ht="18.75">
      <c r="A645" s="34"/>
      <c r="B645" s="23"/>
      <c r="C645" s="24"/>
      <c r="D645" s="24"/>
      <c r="E645" s="24"/>
    </row>
    <row r="646" spans="1:5" s="5" customFormat="1" ht="18.75">
      <c r="A646" s="34"/>
      <c r="B646" s="23"/>
      <c r="C646" s="24"/>
      <c r="D646" s="24"/>
      <c r="E646" s="24"/>
    </row>
    <row r="647" spans="1:5" s="5" customFormat="1" ht="18.75">
      <c r="A647" s="34"/>
      <c r="B647" s="23"/>
      <c r="C647" s="24"/>
      <c r="D647" s="24"/>
      <c r="E647" s="24"/>
    </row>
    <row r="648" spans="1:5" s="5" customFormat="1" ht="18.75">
      <c r="A648" s="34"/>
      <c r="B648" s="23"/>
      <c r="C648" s="24"/>
      <c r="D648" s="24"/>
      <c r="E648" s="24"/>
    </row>
    <row r="649" spans="1:5" s="5" customFormat="1" ht="18.75">
      <c r="A649" s="34"/>
      <c r="B649" s="23"/>
      <c r="C649" s="24"/>
      <c r="D649" s="24"/>
      <c r="E649" s="24"/>
    </row>
    <row r="650" spans="1:5" s="5" customFormat="1" ht="18.75">
      <c r="A650" s="34"/>
      <c r="B650" s="23"/>
      <c r="C650" s="24"/>
      <c r="D650" s="24"/>
      <c r="E650" s="24"/>
    </row>
    <row r="651" spans="1:5" s="5" customFormat="1" ht="18.75">
      <c r="A651" s="34"/>
      <c r="B651" s="23"/>
      <c r="C651" s="24"/>
      <c r="D651" s="24"/>
      <c r="E651" s="24"/>
    </row>
    <row r="652" spans="1:5" s="5" customFormat="1" ht="18.75">
      <c r="A652" s="34"/>
      <c r="B652" s="23"/>
      <c r="C652" s="24"/>
      <c r="D652" s="24"/>
      <c r="E652" s="24"/>
    </row>
    <row r="653" spans="1:5" s="5" customFormat="1" ht="18.75">
      <c r="A653" s="34"/>
      <c r="B653" s="23"/>
      <c r="C653" s="24"/>
      <c r="D653" s="24"/>
      <c r="E653" s="24"/>
    </row>
    <row r="654" spans="1:5" s="5" customFormat="1" ht="18.75">
      <c r="A654" s="34"/>
      <c r="B654" s="23"/>
      <c r="C654" s="24"/>
      <c r="D654" s="24"/>
      <c r="E654" s="24"/>
    </row>
    <row r="655" spans="1:5" s="5" customFormat="1" ht="18.75">
      <c r="A655" s="34"/>
      <c r="B655" s="23"/>
      <c r="C655" s="24"/>
      <c r="D655" s="24"/>
      <c r="E655" s="24"/>
    </row>
    <row r="656" spans="1:5" s="5" customFormat="1" ht="18.75">
      <c r="A656" s="34"/>
      <c r="B656" s="23"/>
      <c r="C656" s="24"/>
      <c r="D656" s="24"/>
      <c r="E656" s="24"/>
    </row>
    <row r="657" spans="1:5" s="5" customFormat="1" ht="18.75">
      <c r="A657" s="34"/>
      <c r="B657" s="23"/>
      <c r="C657" s="24"/>
      <c r="D657" s="24"/>
      <c r="E657" s="24"/>
    </row>
  </sheetData>
  <mergeCells count="13">
    <mergeCell ref="C8:C9"/>
    <mergeCell ref="D8:D9"/>
    <mergeCell ref="E8:E9"/>
    <mergeCell ref="F1:I1"/>
    <mergeCell ref="A8:A9"/>
    <mergeCell ref="F2:I2"/>
    <mergeCell ref="F3:I3"/>
    <mergeCell ref="F5:I5"/>
    <mergeCell ref="F8:F9"/>
    <mergeCell ref="G8:I8"/>
    <mergeCell ref="A6:F6"/>
    <mergeCell ref="F4:I4"/>
    <mergeCell ref="B8:B9"/>
  </mergeCells>
  <printOptions horizontalCentered="1"/>
  <pageMargins left="0.23" right="0.1968503937007874" top="0.52" bottom="0.58" header="0.34" footer="0.19"/>
  <pageSetup horizontalDpi="600" verticalDpi="600" orientation="portrait" paperSize="9" scale="63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УФиНП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Ерохин</dc:creator>
  <cp:keywords/>
  <dc:description/>
  <cp:lastModifiedBy>neo</cp:lastModifiedBy>
  <cp:lastPrinted>2009-08-04T05:34:25Z</cp:lastPrinted>
  <dcterms:created xsi:type="dcterms:W3CDTF">2005-09-22T03:30:54Z</dcterms:created>
  <dcterms:modified xsi:type="dcterms:W3CDTF">2009-08-04T05:36:24Z</dcterms:modified>
  <cp:category/>
  <cp:version/>
  <cp:contentType/>
  <cp:contentStatus/>
</cp:coreProperties>
</file>